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Zadání" sheetId="1" r:id="rId1"/>
    <sheet name="Řešení" sheetId="5" r:id="rId2"/>
  </sheets>
  <calcPr calcId="144525"/>
</workbook>
</file>

<file path=xl/calcChain.xml><?xml version="1.0" encoding="utf-8"?>
<calcChain xmlns="http://schemas.openxmlformats.org/spreadsheetml/2006/main">
  <c r="C66" i="5" l="1"/>
  <c r="C67" i="5" s="1"/>
  <c r="C68" i="5" s="1"/>
  <c r="C71" i="5" s="1"/>
  <c r="F55" i="5"/>
  <c r="G55" i="5" s="1"/>
  <c r="G54" i="5"/>
  <c r="D53" i="5"/>
  <c r="G53" i="5" s="1"/>
  <c r="G56" i="5" s="1"/>
  <c r="M49" i="5"/>
  <c r="L49" i="5"/>
  <c r="K49" i="5"/>
  <c r="J49" i="5"/>
  <c r="M48" i="5"/>
  <c r="L48" i="5"/>
  <c r="K48" i="5"/>
  <c r="J48" i="5"/>
  <c r="M47" i="5"/>
  <c r="L47" i="5"/>
  <c r="K47" i="5"/>
  <c r="J47" i="5"/>
  <c r="M42" i="5"/>
  <c r="M46" i="5" s="1"/>
  <c r="L42" i="5"/>
  <c r="L45" i="5" s="1"/>
  <c r="K42" i="5"/>
  <c r="K46" i="5" s="1"/>
  <c r="J42" i="5"/>
  <c r="J46" i="5" s="1"/>
  <c r="L44" i="5" l="1"/>
  <c r="M44" i="5"/>
  <c r="J43" i="5"/>
  <c r="J44" i="5"/>
  <c r="J45" i="5"/>
  <c r="L43" i="5"/>
  <c r="L46" i="5"/>
  <c r="K43" i="5"/>
  <c r="K44" i="5"/>
  <c r="K45" i="5"/>
  <c r="M43" i="5"/>
  <c r="M45" i="5"/>
  <c r="K50" i="5" l="1"/>
  <c r="F60" i="5" s="1"/>
  <c r="G60" i="5" s="1"/>
  <c r="M50" i="5"/>
  <c r="F62" i="5" s="1"/>
  <c r="G62" i="5" s="1"/>
  <c r="L50" i="5"/>
  <c r="F61" i="5" s="1"/>
  <c r="G61" i="5" s="1"/>
  <c r="J50" i="5"/>
  <c r="F59" i="5" s="1"/>
  <c r="G59" i="5" s="1"/>
  <c r="G63" i="5" l="1"/>
  <c r="C73" i="5" s="1"/>
</calcChain>
</file>

<file path=xl/sharedStrings.xml><?xml version="1.0" encoding="utf-8"?>
<sst xmlns="http://schemas.openxmlformats.org/spreadsheetml/2006/main" count="131" uniqueCount="75">
  <si>
    <t>Objekt</t>
  </si>
  <si>
    <t>Přímá spotřeba nevýrobní</t>
  </si>
  <si>
    <t>Plocha</t>
  </si>
  <si>
    <t>m2</t>
  </si>
  <si>
    <t>cena energie</t>
  </si>
  <si>
    <t>Kč/ kWh</t>
  </si>
  <si>
    <t>Odpis objektu</t>
  </si>
  <si>
    <t>Kč/rok</t>
  </si>
  <si>
    <t>cena vody</t>
  </si>
  <si>
    <t>Kč/ m3</t>
  </si>
  <si>
    <t>Provoz objektu</t>
  </si>
  <si>
    <t>olej mazací</t>
  </si>
  <si>
    <t>Kč/litr</t>
  </si>
  <si>
    <t>Zaměstnanci</t>
  </si>
  <si>
    <t>Osobní náklady</t>
  </si>
  <si>
    <t>Kč/měsíc</t>
  </si>
  <si>
    <t>Lidí</t>
  </si>
  <si>
    <t>Uzavření zakázky</t>
  </si>
  <si>
    <t>Kč</t>
  </si>
  <si>
    <t>Pracovních dní</t>
  </si>
  <si>
    <t>hodin/ rok</t>
  </si>
  <si>
    <t xml:space="preserve">hodin práce </t>
  </si>
  <si>
    <t>hodin/den</t>
  </si>
  <si>
    <t>průměrné vytížení</t>
  </si>
  <si>
    <t>Náklady strojů</t>
  </si>
  <si>
    <t>Pila 1</t>
  </si>
  <si>
    <t>Řezačka</t>
  </si>
  <si>
    <t>Bruska</t>
  </si>
  <si>
    <t>Ohýbačka</t>
  </si>
  <si>
    <t>Pořizovací cena</t>
  </si>
  <si>
    <t>Životnost</t>
  </si>
  <si>
    <t>Potřebná plocha</t>
  </si>
  <si>
    <t>Potřebná obslužnost v % času</t>
  </si>
  <si>
    <t>Spotřeba energie kWh/hod</t>
  </si>
  <si>
    <t>Spotřeba vody litry/hod</t>
  </si>
  <si>
    <t>Spotřeba oleje l/hod</t>
  </si>
  <si>
    <t>Praktický list</t>
  </si>
  <si>
    <t>Číslo:</t>
  </si>
  <si>
    <t>Druh:</t>
  </si>
  <si>
    <t>Zadání</t>
  </si>
  <si>
    <t>všechny vstupy jsou červeně a lze je přepisovat - tím se pak mění výsledky kalkulace</t>
  </si>
  <si>
    <t>dní/ rok</t>
  </si>
  <si>
    <t>Náklady stojů na minutu - výpočet strojového tarifu</t>
  </si>
  <si>
    <t>čas provozu (min/rok)</t>
  </si>
  <si>
    <t>odpis stroje/min</t>
  </si>
  <si>
    <t>odpis plochy/min</t>
  </si>
  <si>
    <t>provoz plochy/min</t>
  </si>
  <si>
    <t>mzda/min</t>
  </si>
  <si>
    <t>spotřeba  energie/min</t>
  </si>
  <si>
    <t>Vytížení strojů</t>
  </si>
  <si>
    <t>Náklady stroje/min provozu</t>
  </si>
  <si>
    <t>Kalkulace přímých nákladů</t>
  </si>
  <si>
    <t>náklad v Kč</t>
  </si>
  <si>
    <t>Zaměření - jednotná sazba</t>
  </si>
  <si>
    <t>Přímý materiál</t>
  </si>
  <si>
    <t>dle ceny</t>
  </si>
  <si>
    <t>Ruční práce v hod</t>
  </si>
  <si>
    <t>hodin</t>
  </si>
  <si>
    <t>hodin mzda</t>
  </si>
  <si>
    <t>Celkem přímé náklady</t>
  </si>
  <si>
    <t>Kalkulace strojového času</t>
  </si>
  <si>
    <t>Pila</t>
  </si>
  <si>
    <t>minut</t>
  </si>
  <si>
    <t>tarif/min</t>
  </si>
  <si>
    <t xml:space="preserve">Řezačka </t>
  </si>
  <si>
    <t>Náklady strojového času výrobku celkem</t>
  </si>
  <si>
    <t>Kalkulace režie a skladu</t>
  </si>
  <si>
    <t>Nevýrobní plocha</t>
  </si>
  <si>
    <t>Náklady nevýrobní plochy</t>
  </si>
  <si>
    <t>Náklady plochy/ m2 a den</t>
  </si>
  <si>
    <t>Plocha (mezi)skladování v m2</t>
  </si>
  <si>
    <t>Dnů ve výrobě</t>
  </si>
  <si>
    <t>Náklady režie a skladu</t>
  </si>
  <si>
    <t>Náklady výrobku celkem</t>
  </si>
  <si>
    <t>příklad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</si>
</sst>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9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9" fontId="2" fillId="0" borderId="1" xfId="0" applyNumberFormat="1" applyFont="1" applyBorder="1"/>
    <xf numFmtId="0" fontId="3" fillId="0" borderId="1" xfId="0" applyFont="1" applyBorder="1"/>
    <xf numFmtId="9" fontId="2" fillId="0" borderId="1" xfId="1" applyFont="1" applyBorder="1"/>
    <xf numFmtId="0" fontId="4" fillId="0" borderId="0" xfId="0" applyFont="1"/>
    <xf numFmtId="0" fontId="4" fillId="0" borderId="1" xfId="0" applyFont="1" applyBorder="1"/>
    <xf numFmtId="3" fontId="4" fillId="0" borderId="1" xfId="0" applyNumberFormat="1" applyFont="1" applyBorder="1"/>
    <xf numFmtId="2" fontId="2" fillId="0" borderId="1" xfId="0" applyNumberFormat="1" applyFont="1" applyBorder="1"/>
    <xf numFmtId="9" fontId="4" fillId="0" borderId="1" xfId="1" applyFont="1" applyBorder="1"/>
    <xf numFmtId="9" fontId="4" fillId="0" borderId="1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/>
    <xf numFmtId="1" fontId="2" fillId="0" borderId="1" xfId="0" applyNumberFormat="1" applyFont="1" applyBorder="1"/>
    <xf numFmtId="0" fontId="3" fillId="0" borderId="2" xfId="0" applyFont="1" applyBorder="1"/>
    <xf numFmtId="3" fontId="3" fillId="0" borderId="0" xfId="0" applyNumberFormat="1" applyFont="1"/>
    <xf numFmtId="3" fontId="3" fillId="0" borderId="1" xfId="0" applyNumberFormat="1" applyFont="1" applyBorder="1"/>
    <xf numFmtId="1" fontId="3" fillId="0" borderId="1" xfId="0" applyNumberFormat="1" applyFont="1" applyBorder="1"/>
    <xf numFmtId="0" fontId="5" fillId="2" borderId="0" xfId="0" applyFont="1" applyFill="1"/>
    <xf numFmtId="3" fontId="5" fillId="2" borderId="0" xfId="0" applyNumberFormat="1" applyFont="1" applyFill="1"/>
    <xf numFmtId="0" fontId="2" fillId="0" borderId="0" xfId="0" applyFont="1" applyAlignment="1">
      <alignment horizontal="right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0A87982A-12FE-4666-B40D-6563C4E94A31}" type="doc">
      <dgm:prSet loTypeId="urn:microsoft.com/office/officeart/2005/8/layout/chevron2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cs-CZ"/>
        </a:p>
      </dgm:t>
    </dgm:pt>
    <dgm:pt modelId="{39C9EF43-E2A2-47B7-AF31-1D7DFAC6CEEA}">
      <dgm:prSet phldrT="[Text]"/>
      <dgm:spPr/>
      <dgm:t>
        <a:bodyPr/>
        <a:lstStyle/>
        <a:p>
          <a:r>
            <a:rPr lang="cs-CZ"/>
            <a:t>1.</a:t>
          </a:r>
        </a:p>
      </dgm:t>
    </dgm:pt>
    <dgm:pt modelId="{F7D433BF-3776-4865-AAA1-CC0C7C5A4A9D}" type="parTrans" cxnId="{5294E2E8-911D-433E-BF1F-188786E1BB9F}">
      <dgm:prSet/>
      <dgm:spPr/>
      <dgm:t>
        <a:bodyPr/>
        <a:lstStyle/>
        <a:p>
          <a:endParaRPr lang="cs-CZ"/>
        </a:p>
      </dgm:t>
    </dgm:pt>
    <dgm:pt modelId="{B2B268A5-80E3-470B-A3C1-C707562BCDBD}" type="sibTrans" cxnId="{5294E2E8-911D-433E-BF1F-188786E1BB9F}">
      <dgm:prSet/>
      <dgm:spPr/>
      <dgm:t>
        <a:bodyPr/>
        <a:lstStyle/>
        <a:p>
          <a:endParaRPr lang="cs-CZ"/>
        </a:p>
      </dgm:t>
    </dgm:pt>
    <dgm:pt modelId="{6D466162-914D-4459-9387-49BD228A9591}">
      <dgm:prSet phldrT="[Text]"/>
      <dgm:spPr/>
      <dgm:t>
        <a:bodyPr/>
        <a:lstStyle/>
        <a:p>
          <a:r>
            <a:rPr lang="cs-CZ"/>
            <a:t>Uzavření zakázky</a:t>
          </a:r>
        </a:p>
      </dgm:t>
    </dgm:pt>
    <dgm:pt modelId="{954392E5-7664-4A93-9A9E-95AABC8BF137}" type="parTrans" cxnId="{9EA036B0-8C1B-481C-9976-0DC43FA85994}">
      <dgm:prSet/>
      <dgm:spPr/>
      <dgm:t>
        <a:bodyPr/>
        <a:lstStyle/>
        <a:p>
          <a:endParaRPr lang="cs-CZ"/>
        </a:p>
      </dgm:t>
    </dgm:pt>
    <dgm:pt modelId="{A545BC35-324F-4AE5-887F-1E791D80B003}" type="sibTrans" cxnId="{9EA036B0-8C1B-481C-9976-0DC43FA85994}">
      <dgm:prSet/>
      <dgm:spPr/>
      <dgm:t>
        <a:bodyPr/>
        <a:lstStyle/>
        <a:p>
          <a:endParaRPr lang="cs-CZ"/>
        </a:p>
      </dgm:t>
    </dgm:pt>
    <dgm:pt modelId="{C7B787D3-1E99-48C5-9D42-91E9ED975165}">
      <dgm:prSet phldrT="[Text]"/>
      <dgm:spPr/>
      <dgm:t>
        <a:bodyPr/>
        <a:lstStyle/>
        <a:p>
          <a:r>
            <a:rPr lang="cs-CZ"/>
            <a:t>Jednotná cena 500 Kč/ks</a:t>
          </a:r>
        </a:p>
      </dgm:t>
    </dgm:pt>
    <dgm:pt modelId="{58C54920-9A63-4A7D-8D16-55774795D082}" type="parTrans" cxnId="{61BC1DD7-80F2-4939-ACF4-992888DBA993}">
      <dgm:prSet/>
      <dgm:spPr/>
      <dgm:t>
        <a:bodyPr/>
        <a:lstStyle/>
        <a:p>
          <a:endParaRPr lang="cs-CZ"/>
        </a:p>
      </dgm:t>
    </dgm:pt>
    <dgm:pt modelId="{9A157C6D-6536-4361-A26C-5817EB1A0CD8}" type="sibTrans" cxnId="{61BC1DD7-80F2-4939-ACF4-992888DBA993}">
      <dgm:prSet/>
      <dgm:spPr/>
      <dgm:t>
        <a:bodyPr/>
        <a:lstStyle/>
        <a:p>
          <a:endParaRPr lang="cs-CZ"/>
        </a:p>
      </dgm:t>
    </dgm:pt>
    <dgm:pt modelId="{D8A57E74-32A3-4815-B777-493866B8017C}">
      <dgm:prSet phldrT="[Text]"/>
      <dgm:spPr/>
      <dgm:t>
        <a:bodyPr/>
        <a:lstStyle/>
        <a:p>
          <a:r>
            <a:rPr lang="cs-CZ"/>
            <a:t>2.</a:t>
          </a:r>
        </a:p>
      </dgm:t>
    </dgm:pt>
    <dgm:pt modelId="{AB33A07D-4CB6-4C40-8D38-EBFB080CE370}" type="parTrans" cxnId="{A11B1F83-0BC4-444D-877B-27C91DF319B5}">
      <dgm:prSet/>
      <dgm:spPr/>
      <dgm:t>
        <a:bodyPr/>
        <a:lstStyle/>
        <a:p>
          <a:endParaRPr lang="cs-CZ"/>
        </a:p>
      </dgm:t>
    </dgm:pt>
    <dgm:pt modelId="{FE36FDC6-F33A-4526-9760-E66DC3B85EF0}" type="sibTrans" cxnId="{A11B1F83-0BC4-444D-877B-27C91DF319B5}">
      <dgm:prSet/>
      <dgm:spPr/>
      <dgm:t>
        <a:bodyPr/>
        <a:lstStyle/>
        <a:p>
          <a:endParaRPr lang="cs-CZ"/>
        </a:p>
      </dgm:t>
    </dgm:pt>
    <dgm:pt modelId="{A48AFB22-8490-4EA5-B30D-2D85D1D90BDD}">
      <dgm:prSet phldrT="[Text]"/>
      <dgm:spPr/>
      <dgm:t>
        <a:bodyPr/>
        <a:lstStyle/>
        <a:p>
          <a:r>
            <a:rPr lang="cs-CZ"/>
            <a:t>Nákup materiálu</a:t>
          </a:r>
        </a:p>
      </dgm:t>
    </dgm:pt>
    <dgm:pt modelId="{F4D1CC7E-AFAC-438F-908C-975CCE5068C6}" type="parTrans" cxnId="{7DF2E661-4AFB-4B7E-B913-9762FE3F4468}">
      <dgm:prSet/>
      <dgm:spPr/>
      <dgm:t>
        <a:bodyPr/>
        <a:lstStyle/>
        <a:p>
          <a:endParaRPr lang="cs-CZ"/>
        </a:p>
      </dgm:t>
    </dgm:pt>
    <dgm:pt modelId="{3A48AEBE-55FA-4F97-9331-866C30D59757}" type="sibTrans" cxnId="{7DF2E661-4AFB-4B7E-B913-9762FE3F4468}">
      <dgm:prSet/>
      <dgm:spPr/>
      <dgm:t>
        <a:bodyPr/>
        <a:lstStyle/>
        <a:p>
          <a:endParaRPr lang="cs-CZ"/>
        </a:p>
      </dgm:t>
    </dgm:pt>
    <dgm:pt modelId="{79F5AA9A-3489-4E78-9210-83F655ED3CA8}">
      <dgm:prSet phldrT="[Text]"/>
      <dgm:spPr/>
      <dgm:t>
        <a:bodyPr/>
        <a:lstStyle/>
        <a:p>
          <a:r>
            <a:rPr lang="cs-CZ"/>
            <a:t>3.</a:t>
          </a:r>
        </a:p>
      </dgm:t>
    </dgm:pt>
    <dgm:pt modelId="{07F9F0CF-9A4E-4F1A-A565-0F4BE44EB917}" type="parTrans" cxnId="{22E5A04D-7E18-44BB-967C-41B1C9E6EA05}">
      <dgm:prSet/>
      <dgm:spPr/>
      <dgm:t>
        <a:bodyPr/>
        <a:lstStyle/>
        <a:p>
          <a:endParaRPr lang="cs-CZ"/>
        </a:p>
      </dgm:t>
    </dgm:pt>
    <dgm:pt modelId="{116761E6-D4A4-4506-86F9-2054413DA72E}" type="sibTrans" cxnId="{22E5A04D-7E18-44BB-967C-41B1C9E6EA05}">
      <dgm:prSet/>
      <dgm:spPr/>
      <dgm:t>
        <a:bodyPr/>
        <a:lstStyle/>
        <a:p>
          <a:endParaRPr lang="cs-CZ"/>
        </a:p>
      </dgm:t>
    </dgm:pt>
    <dgm:pt modelId="{A9E07B02-5352-48DF-96D8-9B6650481180}">
      <dgm:prSet phldrT="[Text]"/>
      <dgm:spPr/>
      <dgm:t>
        <a:bodyPr/>
        <a:lstStyle/>
        <a:p>
          <a:r>
            <a:rPr lang="cs-CZ"/>
            <a:t>Ruční zpracování</a:t>
          </a:r>
        </a:p>
      </dgm:t>
    </dgm:pt>
    <dgm:pt modelId="{FB4AAA0F-DFCC-426A-8592-0EC88E0184A2}" type="parTrans" cxnId="{18313CE2-359A-41BF-9BF3-296783E61CDB}">
      <dgm:prSet/>
      <dgm:spPr/>
      <dgm:t>
        <a:bodyPr/>
        <a:lstStyle/>
        <a:p>
          <a:endParaRPr lang="cs-CZ"/>
        </a:p>
      </dgm:t>
    </dgm:pt>
    <dgm:pt modelId="{EB69FEDE-DBD9-47F5-B8F9-8D701746B503}" type="sibTrans" cxnId="{18313CE2-359A-41BF-9BF3-296783E61CDB}">
      <dgm:prSet/>
      <dgm:spPr/>
      <dgm:t>
        <a:bodyPr/>
        <a:lstStyle/>
        <a:p>
          <a:endParaRPr lang="cs-CZ"/>
        </a:p>
      </dgm:t>
    </dgm:pt>
    <dgm:pt modelId="{97536D82-959A-4207-A79C-FB3FAB8D3AE4}">
      <dgm:prSet phldrT="[Text]"/>
      <dgm:spPr/>
      <dgm:t>
        <a:bodyPr/>
        <a:lstStyle/>
        <a:p>
          <a:r>
            <a:rPr lang="cs-CZ"/>
            <a:t>v hodinách</a:t>
          </a:r>
        </a:p>
      </dgm:t>
    </dgm:pt>
    <dgm:pt modelId="{72D2B13B-9AD4-413D-8D40-47CD62B4AABC}" type="parTrans" cxnId="{D5B25F4B-4425-4724-8FB1-34FDC65BD1FB}">
      <dgm:prSet/>
      <dgm:spPr/>
      <dgm:t>
        <a:bodyPr/>
        <a:lstStyle/>
        <a:p>
          <a:endParaRPr lang="cs-CZ"/>
        </a:p>
      </dgm:t>
    </dgm:pt>
    <dgm:pt modelId="{D8FBF77A-4650-45ED-87D6-CF623941DC25}" type="sibTrans" cxnId="{D5B25F4B-4425-4724-8FB1-34FDC65BD1FB}">
      <dgm:prSet/>
      <dgm:spPr/>
      <dgm:t>
        <a:bodyPr/>
        <a:lstStyle/>
        <a:p>
          <a:endParaRPr lang="cs-CZ"/>
        </a:p>
      </dgm:t>
    </dgm:pt>
    <dgm:pt modelId="{28B57A75-094B-40F5-96A8-3B0261C0580A}">
      <dgm:prSet phldrT="[Text]"/>
      <dgm:spPr/>
      <dgm:t>
        <a:bodyPr/>
        <a:lstStyle/>
        <a:p>
          <a:r>
            <a:rPr lang="cs-CZ"/>
            <a:t>Přímé náklady</a:t>
          </a:r>
        </a:p>
      </dgm:t>
    </dgm:pt>
    <dgm:pt modelId="{4641B747-A263-435F-8142-223898A5488F}" type="parTrans" cxnId="{54AAFCD6-CBC6-4B06-AFAC-1C9CAB95629D}">
      <dgm:prSet/>
      <dgm:spPr/>
      <dgm:t>
        <a:bodyPr/>
        <a:lstStyle/>
        <a:p>
          <a:endParaRPr lang="cs-CZ"/>
        </a:p>
      </dgm:t>
    </dgm:pt>
    <dgm:pt modelId="{85B9F316-F7A2-4737-AAA9-EEE413E0E645}" type="sibTrans" cxnId="{54AAFCD6-CBC6-4B06-AFAC-1C9CAB95629D}">
      <dgm:prSet/>
      <dgm:spPr/>
      <dgm:t>
        <a:bodyPr/>
        <a:lstStyle/>
        <a:p>
          <a:endParaRPr lang="cs-CZ"/>
        </a:p>
      </dgm:t>
    </dgm:pt>
    <dgm:pt modelId="{F8C94391-6AF8-4959-9D12-9BA6BA8294BE}">
      <dgm:prSet phldrT="[Text]"/>
      <dgm:spPr/>
      <dgm:t>
        <a:bodyPr/>
        <a:lstStyle/>
        <a:p>
          <a:r>
            <a:rPr lang="cs-CZ"/>
            <a:t>4.</a:t>
          </a:r>
        </a:p>
      </dgm:t>
    </dgm:pt>
    <dgm:pt modelId="{BC8CBC0B-605E-4307-92D5-D7FF62AAB7CD}" type="parTrans" cxnId="{9FFAD1EC-58C4-4AAE-B554-E3D5E031C5F2}">
      <dgm:prSet/>
      <dgm:spPr/>
      <dgm:t>
        <a:bodyPr/>
        <a:lstStyle/>
        <a:p>
          <a:endParaRPr lang="cs-CZ"/>
        </a:p>
      </dgm:t>
    </dgm:pt>
    <dgm:pt modelId="{34A19B9D-B1E5-4B24-A08A-D468385929EA}" type="sibTrans" cxnId="{9FFAD1EC-58C4-4AAE-B554-E3D5E031C5F2}">
      <dgm:prSet/>
      <dgm:spPr/>
      <dgm:t>
        <a:bodyPr/>
        <a:lstStyle/>
        <a:p>
          <a:endParaRPr lang="cs-CZ"/>
        </a:p>
      </dgm:t>
    </dgm:pt>
    <dgm:pt modelId="{70979E76-B342-4096-8E85-8E41AEA79233}">
      <dgm:prSet phldrT="[Text]"/>
      <dgm:spPr/>
      <dgm:t>
        <a:bodyPr/>
        <a:lstStyle/>
        <a:p>
          <a:r>
            <a:rPr lang="cs-CZ"/>
            <a:t>Strojové zpracování</a:t>
          </a:r>
        </a:p>
      </dgm:t>
    </dgm:pt>
    <dgm:pt modelId="{DC0A278E-900C-46FC-929B-598D7AAC7618}" type="parTrans" cxnId="{218EB701-D0F1-42FC-B4BC-114B700B0594}">
      <dgm:prSet/>
      <dgm:spPr/>
      <dgm:t>
        <a:bodyPr/>
        <a:lstStyle/>
        <a:p>
          <a:endParaRPr lang="cs-CZ"/>
        </a:p>
      </dgm:t>
    </dgm:pt>
    <dgm:pt modelId="{3275D00A-D93D-41B9-9F88-B7A69B142353}" type="sibTrans" cxnId="{218EB701-D0F1-42FC-B4BC-114B700B0594}">
      <dgm:prSet/>
      <dgm:spPr/>
      <dgm:t>
        <a:bodyPr/>
        <a:lstStyle/>
        <a:p>
          <a:endParaRPr lang="cs-CZ"/>
        </a:p>
      </dgm:t>
    </dgm:pt>
    <dgm:pt modelId="{1303FB6D-AB3E-40E0-93BD-4FEE685FD36A}">
      <dgm:prSet phldrT="[Text]"/>
      <dgm:spPr/>
      <dgm:t>
        <a:bodyPr/>
        <a:lstStyle/>
        <a:p>
          <a:r>
            <a:rPr lang="cs-CZ"/>
            <a:t>v hodinách - náklady stroje</a:t>
          </a:r>
        </a:p>
      </dgm:t>
    </dgm:pt>
    <dgm:pt modelId="{B56114C3-2AC0-496B-95B2-B1420A46C6A1}" type="parTrans" cxnId="{8E2D2D87-E0FE-4226-90B2-D7D2B0C22DA4}">
      <dgm:prSet/>
      <dgm:spPr/>
      <dgm:t>
        <a:bodyPr/>
        <a:lstStyle/>
        <a:p>
          <a:endParaRPr lang="cs-CZ"/>
        </a:p>
      </dgm:t>
    </dgm:pt>
    <dgm:pt modelId="{87FD2511-A7A5-4E21-A154-CBDB3FCA913F}" type="sibTrans" cxnId="{8E2D2D87-E0FE-4226-90B2-D7D2B0C22DA4}">
      <dgm:prSet/>
      <dgm:spPr/>
      <dgm:t>
        <a:bodyPr/>
        <a:lstStyle/>
        <a:p>
          <a:endParaRPr lang="cs-CZ"/>
        </a:p>
      </dgm:t>
    </dgm:pt>
    <dgm:pt modelId="{C00AC563-2847-49D5-9AC5-E38F1910EFED}">
      <dgm:prSet phldrT="[Text]"/>
      <dgm:spPr/>
      <dgm:t>
        <a:bodyPr/>
        <a:lstStyle/>
        <a:p>
          <a:r>
            <a:rPr lang="cs-CZ"/>
            <a:t>5. </a:t>
          </a:r>
        </a:p>
      </dgm:t>
    </dgm:pt>
    <dgm:pt modelId="{2A97C7B9-7CC9-4779-B1C8-2901F5F8E0EB}" type="parTrans" cxnId="{B049BD8B-69FF-4CC0-906C-B7E814382E66}">
      <dgm:prSet/>
      <dgm:spPr/>
      <dgm:t>
        <a:bodyPr/>
        <a:lstStyle/>
        <a:p>
          <a:endParaRPr lang="cs-CZ"/>
        </a:p>
      </dgm:t>
    </dgm:pt>
    <dgm:pt modelId="{28F4764B-BCFC-454F-B9F7-63D1B4EB47A3}" type="sibTrans" cxnId="{B049BD8B-69FF-4CC0-906C-B7E814382E66}">
      <dgm:prSet/>
      <dgm:spPr/>
      <dgm:t>
        <a:bodyPr/>
        <a:lstStyle/>
        <a:p>
          <a:endParaRPr lang="cs-CZ"/>
        </a:p>
      </dgm:t>
    </dgm:pt>
    <dgm:pt modelId="{F345ADF1-9618-49BD-96EE-E58A5AED5705}">
      <dgm:prSet phldrT="[Text]"/>
      <dgm:spPr/>
      <dgm:t>
        <a:bodyPr/>
        <a:lstStyle/>
        <a:p>
          <a:r>
            <a:rPr lang="cs-CZ"/>
            <a:t>Skladování a expedice</a:t>
          </a:r>
        </a:p>
      </dgm:t>
    </dgm:pt>
    <dgm:pt modelId="{383C5546-6361-42BD-8011-C752E5096962}" type="parTrans" cxnId="{D6FA3062-30E8-4C95-8505-948AD5D53F61}">
      <dgm:prSet/>
      <dgm:spPr/>
      <dgm:t>
        <a:bodyPr/>
        <a:lstStyle/>
        <a:p>
          <a:endParaRPr lang="cs-CZ"/>
        </a:p>
      </dgm:t>
    </dgm:pt>
    <dgm:pt modelId="{EF506F12-CA1D-49B4-9D6E-B6F6468895B6}" type="sibTrans" cxnId="{D6FA3062-30E8-4C95-8505-948AD5D53F61}">
      <dgm:prSet/>
      <dgm:spPr/>
      <dgm:t>
        <a:bodyPr/>
        <a:lstStyle/>
        <a:p>
          <a:endParaRPr lang="cs-CZ"/>
        </a:p>
      </dgm:t>
    </dgm:pt>
    <dgm:pt modelId="{8B0CD527-90BE-45B9-9CA6-15E2F68F059F}">
      <dgm:prSet phldrT="[Text]"/>
      <dgm:spPr/>
      <dgm:t>
        <a:bodyPr/>
        <a:lstStyle/>
        <a:p>
          <a:r>
            <a:rPr lang="cs-CZ"/>
            <a:t>den ve skladu </a:t>
          </a:r>
        </a:p>
      </dgm:t>
    </dgm:pt>
    <dgm:pt modelId="{0DC33F6E-6079-4D30-89A1-15AAE12B145F}" type="parTrans" cxnId="{1DFE9B96-32FF-4910-8BC4-A91422A11732}">
      <dgm:prSet/>
      <dgm:spPr/>
      <dgm:t>
        <a:bodyPr/>
        <a:lstStyle/>
        <a:p>
          <a:endParaRPr lang="cs-CZ"/>
        </a:p>
      </dgm:t>
    </dgm:pt>
    <dgm:pt modelId="{5EDB53B9-CA69-443E-8414-88AF6A5225E7}" type="sibTrans" cxnId="{1DFE9B96-32FF-4910-8BC4-A91422A11732}">
      <dgm:prSet/>
      <dgm:spPr/>
      <dgm:t>
        <a:bodyPr/>
        <a:lstStyle/>
        <a:p>
          <a:endParaRPr lang="cs-CZ"/>
        </a:p>
      </dgm:t>
    </dgm:pt>
    <dgm:pt modelId="{212D74F9-2C9C-4DCA-A04F-4D431C78C598}" type="pres">
      <dgm:prSet presAssocID="{0A87982A-12FE-4666-B40D-6563C4E94A31}" presName="linearFlow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cs-CZ"/>
        </a:p>
      </dgm:t>
    </dgm:pt>
    <dgm:pt modelId="{D234EDAA-8F0F-47E2-BA49-28DE3BFDFBD4}" type="pres">
      <dgm:prSet presAssocID="{39C9EF43-E2A2-47B7-AF31-1D7DFAC6CEEA}" presName="composite" presStyleCnt="0"/>
      <dgm:spPr/>
    </dgm:pt>
    <dgm:pt modelId="{91578B61-3A6C-4332-8054-1851239FA17B}" type="pres">
      <dgm:prSet presAssocID="{39C9EF43-E2A2-47B7-AF31-1D7DFAC6CEEA}" presName="parentText" presStyleLbl="alignNode1" presStyleIdx="0" presStyleCnt="5">
        <dgm:presLayoutVars>
          <dgm:chMax val="1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4EA483FC-4F96-4285-A7E7-DB39D07C5996}" type="pres">
      <dgm:prSet presAssocID="{39C9EF43-E2A2-47B7-AF31-1D7DFAC6CEEA}" presName="descendantText" presStyleLbl="alignAcc1" presStyleIdx="0" presStyleCnt="5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157E3497-29A7-4285-BA1D-C45E5E62DC68}" type="pres">
      <dgm:prSet presAssocID="{B2B268A5-80E3-470B-A3C1-C707562BCDBD}" presName="sp" presStyleCnt="0"/>
      <dgm:spPr/>
    </dgm:pt>
    <dgm:pt modelId="{36EBF78B-0304-4EA5-A6A7-FE232403ECC6}" type="pres">
      <dgm:prSet presAssocID="{D8A57E74-32A3-4815-B777-493866B8017C}" presName="composite" presStyleCnt="0"/>
      <dgm:spPr/>
    </dgm:pt>
    <dgm:pt modelId="{161A8EC3-441C-4360-B386-C77FA6A5EE62}" type="pres">
      <dgm:prSet presAssocID="{D8A57E74-32A3-4815-B777-493866B8017C}" presName="parentText" presStyleLbl="alignNode1" presStyleIdx="1" presStyleCnt="5">
        <dgm:presLayoutVars>
          <dgm:chMax val="1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E0E2B3B6-9C55-404F-BF5D-D8457F07FF16}" type="pres">
      <dgm:prSet presAssocID="{D8A57E74-32A3-4815-B777-493866B8017C}" presName="descendantText" presStyleLbl="alignAcc1" presStyleIdx="1" presStyleCnt="5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43B3B6A3-E160-4B5B-91C6-27C06BFA8603}" type="pres">
      <dgm:prSet presAssocID="{FE36FDC6-F33A-4526-9760-E66DC3B85EF0}" presName="sp" presStyleCnt="0"/>
      <dgm:spPr/>
    </dgm:pt>
    <dgm:pt modelId="{E1DF027D-4859-451B-904A-A071E3FE91DE}" type="pres">
      <dgm:prSet presAssocID="{79F5AA9A-3489-4E78-9210-83F655ED3CA8}" presName="composite" presStyleCnt="0"/>
      <dgm:spPr/>
    </dgm:pt>
    <dgm:pt modelId="{4D39317F-A0A8-44A0-A389-459F34869F64}" type="pres">
      <dgm:prSet presAssocID="{79F5AA9A-3489-4E78-9210-83F655ED3CA8}" presName="parentText" presStyleLbl="alignNode1" presStyleIdx="2" presStyleCnt="5">
        <dgm:presLayoutVars>
          <dgm:chMax val="1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E9C336E3-FB4D-467F-93F8-15BE12874033}" type="pres">
      <dgm:prSet presAssocID="{79F5AA9A-3489-4E78-9210-83F655ED3CA8}" presName="descendantText" presStyleLbl="alignAcc1" presStyleIdx="2" presStyleCnt="5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DEEFED19-F936-4FAC-B03C-80ADAAA4DFEA}" type="pres">
      <dgm:prSet presAssocID="{116761E6-D4A4-4506-86F9-2054413DA72E}" presName="sp" presStyleCnt="0"/>
      <dgm:spPr/>
    </dgm:pt>
    <dgm:pt modelId="{E5A0F0D6-E947-43DF-A047-5C5BF78AEC97}" type="pres">
      <dgm:prSet presAssocID="{F8C94391-6AF8-4959-9D12-9BA6BA8294BE}" presName="composite" presStyleCnt="0"/>
      <dgm:spPr/>
    </dgm:pt>
    <dgm:pt modelId="{2A51E375-AD3D-45EE-AC0D-95961ADD8CDA}" type="pres">
      <dgm:prSet presAssocID="{F8C94391-6AF8-4959-9D12-9BA6BA8294BE}" presName="parentText" presStyleLbl="alignNode1" presStyleIdx="3" presStyleCnt="5">
        <dgm:presLayoutVars>
          <dgm:chMax val="1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6694AF0B-ADA0-4E9C-A335-C5B091F444C9}" type="pres">
      <dgm:prSet presAssocID="{F8C94391-6AF8-4959-9D12-9BA6BA8294BE}" presName="descendantText" presStyleLbl="alignAcc1" presStyleIdx="3" presStyleCnt="5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F09F9D4A-18BC-44C6-AAEF-CAB5EB10CD93}" type="pres">
      <dgm:prSet presAssocID="{34A19B9D-B1E5-4B24-A08A-D468385929EA}" presName="sp" presStyleCnt="0"/>
      <dgm:spPr/>
    </dgm:pt>
    <dgm:pt modelId="{99F37F64-DA82-42E6-81B1-9B006E203D86}" type="pres">
      <dgm:prSet presAssocID="{C00AC563-2847-49D5-9AC5-E38F1910EFED}" presName="composite" presStyleCnt="0"/>
      <dgm:spPr/>
    </dgm:pt>
    <dgm:pt modelId="{A6815236-2721-430E-A18F-D9E1BB9A4D41}" type="pres">
      <dgm:prSet presAssocID="{C00AC563-2847-49D5-9AC5-E38F1910EFED}" presName="parentText" presStyleLbl="alignNode1" presStyleIdx="4" presStyleCnt="5">
        <dgm:presLayoutVars>
          <dgm:chMax val="1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33AC3295-0664-4EAE-B6FB-F5CF53DFC38C}" type="pres">
      <dgm:prSet presAssocID="{C00AC563-2847-49D5-9AC5-E38F1910EFED}" presName="descendantText" presStyleLbl="alignAcc1" presStyleIdx="4" presStyleCnt="5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</dgm:ptLst>
  <dgm:cxnLst>
    <dgm:cxn modelId="{7DF2E661-4AFB-4B7E-B913-9762FE3F4468}" srcId="{D8A57E74-32A3-4815-B777-493866B8017C}" destId="{A48AFB22-8490-4EA5-B30D-2D85D1D90BDD}" srcOrd="0" destOrd="0" parTransId="{F4D1CC7E-AFAC-438F-908C-975CCE5068C6}" sibTransId="{3A48AEBE-55FA-4F97-9331-866C30D59757}"/>
    <dgm:cxn modelId="{9EA036B0-8C1B-481C-9976-0DC43FA85994}" srcId="{39C9EF43-E2A2-47B7-AF31-1D7DFAC6CEEA}" destId="{6D466162-914D-4459-9387-49BD228A9591}" srcOrd="0" destOrd="0" parTransId="{954392E5-7664-4A93-9A9E-95AABC8BF137}" sibTransId="{A545BC35-324F-4AE5-887F-1E791D80B003}"/>
    <dgm:cxn modelId="{D4DAF013-7B42-4CD6-9B3C-6E0C6624B164}" type="presOf" srcId="{28B57A75-094B-40F5-96A8-3B0261C0580A}" destId="{E0E2B3B6-9C55-404F-BF5D-D8457F07FF16}" srcOrd="0" destOrd="1" presId="urn:microsoft.com/office/officeart/2005/8/layout/chevron2"/>
    <dgm:cxn modelId="{8E2D2D87-E0FE-4226-90B2-D7D2B0C22DA4}" srcId="{F8C94391-6AF8-4959-9D12-9BA6BA8294BE}" destId="{1303FB6D-AB3E-40E0-93BD-4FEE685FD36A}" srcOrd="1" destOrd="0" parTransId="{B56114C3-2AC0-496B-95B2-B1420A46C6A1}" sibTransId="{87FD2511-A7A5-4E21-A154-CBDB3FCA913F}"/>
    <dgm:cxn modelId="{D5B25F4B-4425-4724-8FB1-34FDC65BD1FB}" srcId="{79F5AA9A-3489-4E78-9210-83F655ED3CA8}" destId="{97536D82-959A-4207-A79C-FB3FAB8D3AE4}" srcOrd="1" destOrd="0" parTransId="{72D2B13B-9AD4-413D-8D40-47CD62B4AABC}" sibTransId="{D8FBF77A-4650-45ED-87D6-CF623941DC25}"/>
    <dgm:cxn modelId="{32248F0F-E041-40FF-ACC2-91E09ED1476B}" type="presOf" srcId="{97536D82-959A-4207-A79C-FB3FAB8D3AE4}" destId="{E9C336E3-FB4D-467F-93F8-15BE12874033}" srcOrd="0" destOrd="1" presId="urn:microsoft.com/office/officeart/2005/8/layout/chevron2"/>
    <dgm:cxn modelId="{18313CE2-359A-41BF-9BF3-296783E61CDB}" srcId="{79F5AA9A-3489-4E78-9210-83F655ED3CA8}" destId="{A9E07B02-5352-48DF-96D8-9B6650481180}" srcOrd="0" destOrd="0" parTransId="{FB4AAA0F-DFCC-426A-8592-0EC88E0184A2}" sibTransId="{EB69FEDE-DBD9-47F5-B8F9-8D701746B503}"/>
    <dgm:cxn modelId="{E51985B4-787F-42C3-998D-A58AFB958C4A}" type="presOf" srcId="{39C9EF43-E2A2-47B7-AF31-1D7DFAC6CEEA}" destId="{91578B61-3A6C-4332-8054-1851239FA17B}" srcOrd="0" destOrd="0" presId="urn:microsoft.com/office/officeart/2005/8/layout/chevron2"/>
    <dgm:cxn modelId="{834F8299-DCA4-4F25-9533-56C0E0811D60}" type="presOf" srcId="{A48AFB22-8490-4EA5-B30D-2D85D1D90BDD}" destId="{E0E2B3B6-9C55-404F-BF5D-D8457F07FF16}" srcOrd="0" destOrd="0" presId="urn:microsoft.com/office/officeart/2005/8/layout/chevron2"/>
    <dgm:cxn modelId="{A510DA35-C374-4CB3-AC28-A924D3721BBB}" type="presOf" srcId="{C00AC563-2847-49D5-9AC5-E38F1910EFED}" destId="{A6815236-2721-430E-A18F-D9E1BB9A4D41}" srcOrd="0" destOrd="0" presId="urn:microsoft.com/office/officeart/2005/8/layout/chevron2"/>
    <dgm:cxn modelId="{A11B1F83-0BC4-444D-877B-27C91DF319B5}" srcId="{0A87982A-12FE-4666-B40D-6563C4E94A31}" destId="{D8A57E74-32A3-4815-B777-493866B8017C}" srcOrd="1" destOrd="0" parTransId="{AB33A07D-4CB6-4C40-8D38-EBFB080CE370}" sibTransId="{FE36FDC6-F33A-4526-9760-E66DC3B85EF0}"/>
    <dgm:cxn modelId="{B049BD8B-69FF-4CC0-906C-B7E814382E66}" srcId="{0A87982A-12FE-4666-B40D-6563C4E94A31}" destId="{C00AC563-2847-49D5-9AC5-E38F1910EFED}" srcOrd="4" destOrd="0" parTransId="{2A97C7B9-7CC9-4779-B1C8-2901F5F8E0EB}" sibTransId="{28F4764B-BCFC-454F-B9F7-63D1B4EB47A3}"/>
    <dgm:cxn modelId="{F12425B1-8C80-455B-9678-D7A4C287B7CF}" type="presOf" srcId="{79F5AA9A-3489-4E78-9210-83F655ED3CA8}" destId="{4D39317F-A0A8-44A0-A389-459F34869F64}" srcOrd="0" destOrd="0" presId="urn:microsoft.com/office/officeart/2005/8/layout/chevron2"/>
    <dgm:cxn modelId="{9FFAD1EC-58C4-4AAE-B554-E3D5E031C5F2}" srcId="{0A87982A-12FE-4666-B40D-6563C4E94A31}" destId="{F8C94391-6AF8-4959-9D12-9BA6BA8294BE}" srcOrd="3" destOrd="0" parTransId="{BC8CBC0B-605E-4307-92D5-D7FF62AAB7CD}" sibTransId="{34A19B9D-B1E5-4B24-A08A-D468385929EA}"/>
    <dgm:cxn modelId="{5294E2E8-911D-433E-BF1F-188786E1BB9F}" srcId="{0A87982A-12FE-4666-B40D-6563C4E94A31}" destId="{39C9EF43-E2A2-47B7-AF31-1D7DFAC6CEEA}" srcOrd="0" destOrd="0" parTransId="{F7D433BF-3776-4865-AAA1-CC0C7C5A4A9D}" sibTransId="{B2B268A5-80E3-470B-A3C1-C707562BCDBD}"/>
    <dgm:cxn modelId="{57327561-75AF-4C2F-BD1F-540A80FBA193}" type="presOf" srcId="{A9E07B02-5352-48DF-96D8-9B6650481180}" destId="{E9C336E3-FB4D-467F-93F8-15BE12874033}" srcOrd="0" destOrd="0" presId="urn:microsoft.com/office/officeart/2005/8/layout/chevron2"/>
    <dgm:cxn modelId="{1DFE9B96-32FF-4910-8BC4-A91422A11732}" srcId="{C00AC563-2847-49D5-9AC5-E38F1910EFED}" destId="{8B0CD527-90BE-45B9-9CA6-15E2F68F059F}" srcOrd="1" destOrd="0" parTransId="{0DC33F6E-6079-4D30-89A1-15AAE12B145F}" sibTransId="{5EDB53B9-CA69-443E-8414-88AF6A5225E7}"/>
    <dgm:cxn modelId="{63368D3D-E4D9-4D2A-A2BD-07D985D9617E}" type="presOf" srcId="{F8C94391-6AF8-4959-9D12-9BA6BA8294BE}" destId="{2A51E375-AD3D-45EE-AC0D-95961ADD8CDA}" srcOrd="0" destOrd="0" presId="urn:microsoft.com/office/officeart/2005/8/layout/chevron2"/>
    <dgm:cxn modelId="{54AAFCD6-CBC6-4B06-AFAC-1C9CAB95629D}" srcId="{D8A57E74-32A3-4815-B777-493866B8017C}" destId="{28B57A75-094B-40F5-96A8-3B0261C0580A}" srcOrd="1" destOrd="0" parTransId="{4641B747-A263-435F-8142-223898A5488F}" sibTransId="{85B9F316-F7A2-4737-AAA9-EEE413E0E645}"/>
    <dgm:cxn modelId="{22E5A04D-7E18-44BB-967C-41B1C9E6EA05}" srcId="{0A87982A-12FE-4666-B40D-6563C4E94A31}" destId="{79F5AA9A-3489-4E78-9210-83F655ED3CA8}" srcOrd="2" destOrd="0" parTransId="{07F9F0CF-9A4E-4F1A-A565-0F4BE44EB917}" sibTransId="{116761E6-D4A4-4506-86F9-2054413DA72E}"/>
    <dgm:cxn modelId="{790002F8-65AB-41F9-AE68-F1FEA05F6C7B}" type="presOf" srcId="{0A87982A-12FE-4666-B40D-6563C4E94A31}" destId="{212D74F9-2C9C-4DCA-A04F-4D431C78C598}" srcOrd="0" destOrd="0" presId="urn:microsoft.com/office/officeart/2005/8/layout/chevron2"/>
    <dgm:cxn modelId="{7D12415E-AC75-4381-8A4F-94003C0428AC}" type="presOf" srcId="{C7B787D3-1E99-48C5-9D42-91E9ED975165}" destId="{4EA483FC-4F96-4285-A7E7-DB39D07C5996}" srcOrd="0" destOrd="1" presId="urn:microsoft.com/office/officeart/2005/8/layout/chevron2"/>
    <dgm:cxn modelId="{507377ED-FBBD-49EA-823B-5785E366330A}" type="presOf" srcId="{8B0CD527-90BE-45B9-9CA6-15E2F68F059F}" destId="{33AC3295-0664-4EAE-B6FB-F5CF53DFC38C}" srcOrd="0" destOrd="1" presId="urn:microsoft.com/office/officeart/2005/8/layout/chevron2"/>
    <dgm:cxn modelId="{ACC64B5F-BD56-4282-87D7-ED784AAAA629}" type="presOf" srcId="{D8A57E74-32A3-4815-B777-493866B8017C}" destId="{161A8EC3-441C-4360-B386-C77FA6A5EE62}" srcOrd="0" destOrd="0" presId="urn:microsoft.com/office/officeart/2005/8/layout/chevron2"/>
    <dgm:cxn modelId="{4C5BE432-6582-4635-8EBE-76FF76676E7B}" type="presOf" srcId="{70979E76-B342-4096-8E85-8E41AEA79233}" destId="{6694AF0B-ADA0-4E9C-A335-C5B091F444C9}" srcOrd="0" destOrd="0" presId="urn:microsoft.com/office/officeart/2005/8/layout/chevron2"/>
    <dgm:cxn modelId="{61BC1DD7-80F2-4939-ACF4-992888DBA993}" srcId="{39C9EF43-E2A2-47B7-AF31-1D7DFAC6CEEA}" destId="{C7B787D3-1E99-48C5-9D42-91E9ED975165}" srcOrd="1" destOrd="0" parTransId="{58C54920-9A63-4A7D-8D16-55774795D082}" sibTransId="{9A157C6D-6536-4361-A26C-5817EB1A0CD8}"/>
    <dgm:cxn modelId="{218EB701-D0F1-42FC-B4BC-114B700B0594}" srcId="{F8C94391-6AF8-4959-9D12-9BA6BA8294BE}" destId="{70979E76-B342-4096-8E85-8E41AEA79233}" srcOrd="0" destOrd="0" parTransId="{DC0A278E-900C-46FC-929B-598D7AAC7618}" sibTransId="{3275D00A-D93D-41B9-9F88-B7A69B142353}"/>
    <dgm:cxn modelId="{D6FA3062-30E8-4C95-8505-948AD5D53F61}" srcId="{C00AC563-2847-49D5-9AC5-E38F1910EFED}" destId="{F345ADF1-9618-49BD-96EE-E58A5AED5705}" srcOrd="0" destOrd="0" parTransId="{383C5546-6361-42BD-8011-C752E5096962}" sibTransId="{EF506F12-CA1D-49B4-9D6E-B6F6468895B6}"/>
    <dgm:cxn modelId="{D21F13F9-063D-46A6-980A-A4BFBB4266A6}" type="presOf" srcId="{6D466162-914D-4459-9387-49BD228A9591}" destId="{4EA483FC-4F96-4285-A7E7-DB39D07C5996}" srcOrd="0" destOrd="0" presId="urn:microsoft.com/office/officeart/2005/8/layout/chevron2"/>
    <dgm:cxn modelId="{32428341-C02E-4AB6-AABA-BA9F27F0863A}" type="presOf" srcId="{1303FB6D-AB3E-40E0-93BD-4FEE685FD36A}" destId="{6694AF0B-ADA0-4E9C-A335-C5B091F444C9}" srcOrd="0" destOrd="1" presId="urn:microsoft.com/office/officeart/2005/8/layout/chevron2"/>
    <dgm:cxn modelId="{E8E080B0-D9B2-4CF8-BDA6-24470DD2820D}" type="presOf" srcId="{F345ADF1-9618-49BD-96EE-E58A5AED5705}" destId="{33AC3295-0664-4EAE-B6FB-F5CF53DFC38C}" srcOrd="0" destOrd="0" presId="urn:microsoft.com/office/officeart/2005/8/layout/chevron2"/>
    <dgm:cxn modelId="{0B790781-91EF-4AE2-8E9E-39BC1D1016F8}" type="presParOf" srcId="{212D74F9-2C9C-4DCA-A04F-4D431C78C598}" destId="{D234EDAA-8F0F-47E2-BA49-28DE3BFDFBD4}" srcOrd="0" destOrd="0" presId="urn:microsoft.com/office/officeart/2005/8/layout/chevron2"/>
    <dgm:cxn modelId="{50BB1D73-A7D6-49D4-B156-6E729B8FC8F4}" type="presParOf" srcId="{D234EDAA-8F0F-47E2-BA49-28DE3BFDFBD4}" destId="{91578B61-3A6C-4332-8054-1851239FA17B}" srcOrd="0" destOrd="0" presId="urn:microsoft.com/office/officeart/2005/8/layout/chevron2"/>
    <dgm:cxn modelId="{093D52D5-FE2F-4E49-A99A-98E21827E9B2}" type="presParOf" srcId="{D234EDAA-8F0F-47E2-BA49-28DE3BFDFBD4}" destId="{4EA483FC-4F96-4285-A7E7-DB39D07C5996}" srcOrd="1" destOrd="0" presId="urn:microsoft.com/office/officeart/2005/8/layout/chevron2"/>
    <dgm:cxn modelId="{72024BBC-8A7E-4CA6-A1F3-4E30B91926B4}" type="presParOf" srcId="{212D74F9-2C9C-4DCA-A04F-4D431C78C598}" destId="{157E3497-29A7-4285-BA1D-C45E5E62DC68}" srcOrd="1" destOrd="0" presId="urn:microsoft.com/office/officeart/2005/8/layout/chevron2"/>
    <dgm:cxn modelId="{80847F95-87CF-413B-81C9-5700F05EDEA8}" type="presParOf" srcId="{212D74F9-2C9C-4DCA-A04F-4D431C78C598}" destId="{36EBF78B-0304-4EA5-A6A7-FE232403ECC6}" srcOrd="2" destOrd="0" presId="urn:microsoft.com/office/officeart/2005/8/layout/chevron2"/>
    <dgm:cxn modelId="{3A770C51-5F40-4056-9E2C-1D6E4BC60999}" type="presParOf" srcId="{36EBF78B-0304-4EA5-A6A7-FE232403ECC6}" destId="{161A8EC3-441C-4360-B386-C77FA6A5EE62}" srcOrd="0" destOrd="0" presId="urn:microsoft.com/office/officeart/2005/8/layout/chevron2"/>
    <dgm:cxn modelId="{4E0B97E4-AEBD-4197-9568-48C52B735FFA}" type="presParOf" srcId="{36EBF78B-0304-4EA5-A6A7-FE232403ECC6}" destId="{E0E2B3B6-9C55-404F-BF5D-D8457F07FF16}" srcOrd="1" destOrd="0" presId="urn:microsoft.com/office/officeart/2005/8/layout/chevron2"/>
    <dgm:cxn modelId="{91FFB4C9-4A37-4897-B16A-04C49EB8FAFF}" type="presParOf" srcId="{212D74F9-2C9C-4DCA-A04F-4D431C78C598}" destId="{43B3B6A3-E160-4B5B-91C6-27C06BFA8603}" srcOrd="3" destOrd="0" presId="urn:microsoft.com/office/officeart/2005/8/layout/chevron2"/>
    <dgm:cxn modelId="{BC85E336-BD22-42FD-89AD-4BA0F967D4EA}" type="presParOf" srcId="{212D74F9-2C9C-4DCA-A04F-4D431C78C598}" destId="{E1DF027D-4859-451B-904A-A071E3FE91DE}" srcOrd="4" destOrd="0" presId="urn:microsoft.com/office/officeart/2005/8/layout/chevron2"/>
    <dgm:cxn modelId="{CF735472-DD3F-49D5-8DA0-F8A6B6F7DF7E}" type="presParOf" srcId="{E1DF027D-4859-451B-904A-A071E3FE91DE}" destId="{4D39317F-A0A8-44A0-A389-459F34869F64}" srcOrd="0" destOrd="0" presId="urn:microsoft.com/office/officeart/2005/8/layout/chevron2"/>
    <dgm:cxn modelId="{07E4C8B2-314E-46B5-A125-648D64B0A88F}" type="presParOf" srcId="{E1DF027D-4859-451B-904A-A071E3FE91DE}" destId="{E9C336E3-FB4D-467F-93F8-15BE12874033}" srcOrd="1" destOrd="0" presId="urn:microsoft.com/office/officeart/2005/8/layout/chevron2"/>
    <dgm:cxn modelId="{D7C35B00-616F-4FF6-80E4-8ABA2C530402}" type="presParOf" srcId="{212D74F9-2C9C-4DCA-A04F-4D431C78C598}" destId="{DEEFED19-F936-4FAC-B03C-80ADAAA4DFEA}" srcOrd="5" destOrd="0" presId="urn:microsoft.com/office/officeart/2005/8/layout/chevron2"/>
    <dgm:cxn modelId="{4439DC42-1AE1-4C39-9E0E-29DA5E61AEA5}" type="presParOf" srcId="{212D74F9-2C9C-4DCA-A04F-4D431C78C598}" destId="{E5A0F0D6-E947-43DF-A047-5C5BF78AEC97}" srcOrd="6" destOrd="0" presId="urn:microsoft.com/office/officeart/2005/8/layout/chevron2"/>
    <dgm:cxn modelId="{3EAA10DB-0F44-4660-820D-38048E9E3546}" type="presParOf" srcId="{E5A0F0D6-E947-43DF-A047-5C5BF78AEC97}" destId="{2A51E375-AD3D-45EE-AC0D-95961ADD8CDA}" srcOrd="0" destOrd="0" presId="urn:microsoft.com/office/officeart/2005/8/layout/chevron2"/>
    <dgm:cxn modelId="{448F9350-9702-4577-85C0-241F4D73FF0B}" type="presParOf" srcId="{E5A0F0D6-E947-43DF-A047-5C5BF78AEC97}" destId="{6694AF0B-ADA0-4E9C-A335-C5B091F444C9}" srcOrd="1" destOrd="0" presId="urn:microsoft.com/office/officeart/2005/8/layout/chevron2"/>
    <dgm:cxn modelId="{05D57131-032B-445E-8FE8-2B31DD636EFD}" type="presParOf" srcId="{212D74F9-2C9C-4DCA-A04F-4D431C78C598}" destId="{F09F9D4A-18BC-44C6-AAEF-CAB5EB10CD93}" srcOrd="7" destOrd="0" presId="urn:microsoft.com/office/officeart/2005/8/layout/chevron2"/>
    <dgm:cxn modelId="{82269482-6EFA-4379-BB8C-8DC3AA6F1586}" type="presParOf" srcId="{212D74F9-2C9C-4DCA-A04F-4D431C78C598}" destId="{99F37F64-DA82-42E6-81B1-9B006E203D86}" srcOrd="8" destOrd="0" presId="urn:microsoft.com/office/officeart/2005/8/layout/chevron2"/>
    <dgm:cxn modelId="{6732922B-E888-4380-8D47-E46859136867}" type="presParOf" srcId="{99F37F64-DA82-42E6-81B1-9B006E203D86}" destId="{A6815236-2721-430E-A18F-D9E1BB9A4D41}" srcOrd="0" destOrd="0" presId="urn:microsoft.com/office/officeart/2005/8/layout/chevron2"/>
    <dgm:cxn modelId="{3D6235B3-6523-4CE0-9A3F-8E7510EBB83C}" type="presParOf" srcId="{99F37F64-DA82-42E6-81B1-9B006E203D86}" destId="{33AC3295-0664-4EAE-B6FB-F5CF53DFC38C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91578B61-3A6C-4332-8054-1851239FA17B}">
      <dsp:nvSpPr>
        <dsp:cNvPr id="0" name=""/>
        <dsp:cNvSpPr/>
      </dsp:nvSpPr>
      <dsp:spPr>
        <a:xfrm rot="5400000">
          <a:off x="-141868" y="142613"/>
          <a:ext cx="945787" cy="662051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1800" kern="1200"/>
            <a:t>1.</a:t>
          </a:r>
        </a:p>
      </dsp:txBody>
      <dsp:txXfrm rot="-5400000">
        <a:off x="1" y="331771"/>
        <a:ext cx="662051" cy="283736"/>
      </dsp:txXfrm>
    </dsp:sp>
    <dsp:sp modelId="{4EA483FC-4F96-4285-A7E7-DB39D07C5996}">
      <dsp:nvSpPr>
        <dsp:cNvPr id="0" name=""/>
        <dsp:cNvSpPr/>
      </dsp:nvSpPr>
      <dsp:spPr>
        <a:xfrm rot="5400000">
          <a:off x="1485732" y="-822935"/>
          <a:ext cx="614762" cy="2262123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99568" tIns="8890" rIns="8890" bIns="8890" numCol="1" spcCol="1270" anchor="ctr" anchorCtr="0">
          <a:noAutofit/>
        </a:bodyPr>
        <a:lstStyle/>
        <a:p>
          <a:pPr marL="114300" lvl="1" indent="-114300" algn="l" defTabSz="6223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400" kern="1200"/>
            <a:t>Uzavření zakázky</a:t>
          </a:r>
        </a:p>
        <a:p>
          <a:pPr marL="114300" lvl="1" indent="-114300" algn="l" defTabSz="6223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400" kern="1200"/>
            <a:t>Jednotná cena 500 Kč/ks</a:t>
          </a:r>
        </a:p>
      </dsp:txBody>
      <dsp:txXfrm rot="-5400000">
        <a:off x="662052" y="30755"/>
        <a:ext cx="2232113" cy="554742"/>
      </dsp:txXfrm>
    </dsp:sp>
    <dsp:sp modelId="{161A8EC3-441C-4360-B386-C77FA6A5EE62}">
      <dsp:nvSpPr>
        <dsp:cNvPr id="0" name=""/>
        <dsp:cNvSpPr/>
      </dsp:nvSpPr>
      <dsp:spPr>
        <a:xfrm rot="5400000">
          <a:off x="-141868" y="944018"/>
          <a:ext cx="945787" cy="662051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1800" kern="1200"/>
            <a:t>2.</a:t>
          </a:r>
        </a:p>
      </dsp:txBody>
      <dsp:txXfrm rot="-5400000">
        <a:off x="1" y="1133176"/>
        <a:ext cx="662051" cy="283736"/>
      </dsp:txXfrm>
    </dsp:sp>
    <dsp:sp modelId="{E0E2B3B6-9C55-404F-BF5D-D8457F07FF16}">
      <dsp:nvSpPr>
        <dsp:cNvPr id="0" name=""/>
        <dsp:cNvSpPr/>
      </dsp:nvSpPr>
      <dsp:spPr>
        <a:xfrm rot="5400000">
          <a:off x="1485732" y="-21529"/>
          <a:ext cx="614762" cy="2262123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99568" tIns="8890" rIns="8890" bIns="8890" numCol="1" spcCol="1270" anchor="ctr" anchorCtr="0">
          <a:noAutofit/>
        </a:bodyPr>
        <a:lstStyle/>
        <a:p>
          <a:pPr marL="114300" lvl="1" indent="-114300" algn="l" defTabSz="6223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400" kern="1200"/>
            <a:t>Nákup materiálu</a:t>
          </a:r>
        </a:p>
        <a:p>
          <a:pPr marL="114300" lvl="1" indent="-114300" algn="l" defTabSz="6223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400" kern="1200"/>
            <a:t>Přímé náklady</a:t>
          </a:r>
        </a:p>
      </dsp:txBody>
      <dsp:txXfrm rot="-5400000">
        <a:off x="662052" y="832161"/>
        <a:ext cx="2232113" cy="554742"/>
      </dsp:txXfrm>
    </dsp:sp>
    <dsp:sp modelId="{4D39317F-A0A8-44A0-A389-459F34869F64}">
      <dsp:nvSpPr>
        <dsp:cNvPr id="0" name=""/>
        <dsp:cNvSpPr/>
      </dsp:nvSpPr>
      <dsp:spPr>
        <a:xfrm rot="5400000">
          <a:off x="-141868" y="1745424"/>
          <a:ext cx="945787" cy="662051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1800" kern="1200"/>
            <a:t>3.</a:t>
          </a:r>
        </a:p>
      </dsp:txBody>
      <dsp:txXfrm rot="-5400000">
        <a:off x="1" y="1934582"/>
        <a:ext cx="662051" cy="283736"/>
      </dsp:txXfrm>
    </dsp:sp>
    <dsp:sp modelId="{E9C336E3-FB4D-467F-93F8-15BE12874033}">
      <dsp:nvSpPr>
        <dsp:cNvPr id="0" name=""/>
        <dsp:cNvSpPr/>
      </dsp:nvSpPr>
      <dsp:spPr>
        <a:xfrm rot="5400000">
          <a:off x="1485732" y="779875"/>
          <a:ext cx="614762" cy="2262123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99568" tIns="8890" rIns="8890" bIns="8890" numCol="1" spcCol="1270" anchor="ctr" anchorCtr="0">
          <a:noAutofit/>
        </a:bodyPr>
        <a:lstStyle/>
        <a:p>
          <a:pPr marL="114300" lvl="1" indent="-114300" algn="l" defTabSz="6223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400" kern="1200"/>
            <a:t>Ruční zpracování</a:t>
          </a:r>
        </a:p>
        <a:p>
          <a:pPr marL="114300" lvl="1" indent="-114300" algn="l" defTabSz="6223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400" kern="1200"/>
            <a:t>v hodinách</a:t>
          </a:r>
        </a:p>
      </dsp:txBody>
      <dsp:txXfrm rot="-5400000">
        <a:off x="662052" y="1633565"/>
        <a:ext cx="2232113" cy="554742"/>
      </dsp:txXfrm>
    </dsp:sp>
    <dsp:sp modelId="{2A51E375-AD3D-45EE-AC0D-95961ADD8CDA}">
      <dsp:nvSpPr>
        <dsp:cNvPr id="0" name=""/>
        <dsp:cNvSpPr/>
      </dsp:nvSpPr>
      <dsp:spPr>
        <a:xfrm rot="5400000">
          <a:off x="-141868" y="2546829"/>
          <a:ext cx="945787" cy="662051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1800" kern="1200"/>
            <a:t>4.</a:t>
          </a:r>
        </a:p>
      </dsp:txBody>
      <dsp:txXfrm rot="-5400000">
        <a:off x="1" y="2735987"/>
        <a:ext cx="662051" cy="283736"/>
      </dsp:txXfrm>
    </dsp:sp>
    <dsp:sp modelId="{6694AF0B-ADA0-4E9C-A335-C5B091F444C9}">
      <dsp:nvSpPr>
        <dsp:cNvPr id="0" name=""/>
        <dsp:cNvSpPr/>
      </dsp:nvSpPr>
      <dsp:spPr>
        <a:xfrm rot="5400000">
          <a:off x="1485732" y="1581280"/>
          <a:ext cx="614762" cy="2262123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99568" tIns="8890" rIns="8890" bIns="8890" numCol="1" spcCol="1270" anchor="ctr" anchorCtr="0">
          <a:noAutofit/>
        </a:bodyPr>
        <a:lstStyle/>
        <a:p>
          <a:pPr marL="114300" lvl="1" indent="-114300" algn="l" defTabSz="6223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400" kern="1200"/>
            <a:t>Strojové zpracování</a:t>
          </a:r>
        </a:p>
        <a:p>
          <a:pPr marL="114300" lvl="1" indent="-114300" algn="l" defTabSz="6223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400" kern="1200"/>
            <a:t>v hodinách - náklady stroje</a:t>
          </a:r>
        </a:p>
      </dsp:txBody>
      <dsp:txXfrm rot="-5400000">
        <a:off x="662052" y="2434970"/>
        <a:ext cx="2232113" cy="554742"/>
      </dsp:txXfrm>
    </dsp:sp>
    <dsp:sp modelId="{A6815236-2721-430E-A18F-D9E1BB9A4D41}">
      <dsp:nvSpPr>
        <dsp:cNvPr id="0" name=""/>
        <dsp:cNvSpPr/>
      </dsp:nvSpPr>
      <dsp:spPr>
        <a:xfrm rot="5400000">
          <a:off x="-141868" y="3348234"/>
          <a:ext cx="945787" cy="662051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1800" kern="1200"/>
            <a:t>5. </a:t>
          </a:r>
        </a:p>
      </dsp:txBody>
      <dsp:txXfrm rot="-5400000">
        <a:off x="1" y="3537392"/>
        <a:ext cx="662051" cy="283736"/>
      </dsp:txXfrm>
    </dsp:sp>
    <dsp:sp modelId="{33AC3295-0664-4EAE-B6FB-F5CF53DFC38C}">
      <dsp:nvSpPr>
        <dsp:cNvPr id="0" name=""/>
        <dsp:cNvSpPr/>
      </dsp:nvSpPr>
      <dsp:spPr>
        <a:xfrm rot="5400000">
          <a:off x="1485732" y="2382686"/>
          <a:ext cx="614762" cy="2262123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99568" tIns="8890" rIns="8890" bIns="8890" numCol="1" spcCol="1270" anchor="ctr" anchorCtr="0">
          <a:noAutofit/>
        </a:bodyPr>
        <a:lstStyle/>
        <a:p>
          <a:pPr marL="114300" lvl="1" indent="-114300" algn="l" defTabSz="6223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400" kern="1200"/>
            <a:t>Skladování a expedice</a:t>
          </a:r>
        </a:p>
        <a:p>
          <a:pPr marL="114300" lvl="1" indent="-114300" algn="l" defTabSz="6223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400" kern="1200"/>
            <a:t>den ve skladu </a:t>
          </a:r>
        </a:p>
      </dsp:txBody>
      <dsp:txXfrm rot="-5400000">
        <a:off x="662052" y="3236376"/>
        <a:ext cx="2232113" cy="554742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8</xdr:col>
          <xdr:colOff>266700</xdr:colOff>
          <xdr:row>24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636270</xdr:colOff>
      <xdr:row>3</xdr:row>
      <xdr:rowOff>5715</xdr:rowOff>
    </xdr:from>
    <xdr:to>
      <xdr:col>11</xdr:col>
      <xdr:colOff>293370</xdr:colOff>
      <xdr:row>24</xdr:row>
      <xdr:rowOff>158115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5</xdr:col>
      <xdr:colOff>807720</xdr:colOff>
      <xdr:row>30</xdr:row>
      <xdr:rowOff>15240</xdr:rowOff>
    </xdr:from>
    <xdr:to>
      <xdr:col>7</xdr:col>
      <xdr:colOff>579120</xdr:colOff>
      <xdr:row>46</xdr:row>
      <xdr:rowOff>53340</xdr:rowOff>
    </xdr:to>
    <xdr:cxnSp macro="">
      <xdr:nvCxnSpPr>
        <xdr:cNvPr id="4" name="Přímá spojovací šipka 4"/>
        <xdr:cNvCxnSpPr/>
      </xdr:nvCxnSpPr>
      <xdr:spPr>
        <a:xfrm>
          <a:off x="4941570" y="4396740"/>
          <a:ext cx="1257300" cy="3086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594360</xdr:colOff>
      <xdr:row>29</xdr:row>
      <xdr:rowOff>15240</xdr:rowOff>
    </xdr:from>
    <xdr:to>
      <xdr:col>7</xdr:col>
      <xdr:colOff>586740</xdr:colOff>
      <xdr:row>43</xdr:row>
      <xdr:rowOff>167640</xdr:rowOff>
    </xdr:to>
    <xdr:cxnSp macro="">
      <xdr:nvCxnSpPr>
        <xdr:cNvPr id="5" name="Přímá spojovací šipka 6"/>
        <xdr:cNvCxnSpPr/>
      </xdr:nvCxnSpPr>
      <xdr:spPr>
        <a:xfrm>
          <a:off x="3499485" y="4206240"/>
          <a:ext cx="2707005" cy="28194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579120</xdr:colOff>
      <xdr:row>33</xdr:row>
      <xdr:rowOff>121920</xdr:rowOff>
    </xdr:from>
    <xdr:to>
      <xdr:col>8</xdr:col>
      <xdr:colOff>7620</xdr:colOff>
      <xdr:row>45</xdr:row>
      <xdr:rowOff>91440</xdr:rowOff>
    </xdr:to>
    <xdr:cxnSp macro="">
      <xdr:nvCxnSpPr>
        <xdr:cNvPr id="6" name="Přímá spojovací šipka 8"/>
        <xdr:cNvCxnSpPr/>
      </xdr:nvCxnSpPr>
      <xdr:spPr>
        <a:xfrm>
          <a:off x="3484245" y="5074920"/>
          <a:ext cx="2752725" cy="22555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46</xdr:row>
      <xdr:rowOff>60960</xdr:rowOff>
    </xdr:from>
    <xdr:to>
      <xdr:col>8</xdr:col>
      <xdr:colOff>7620</xdr:colOff>
      <xdr:row>47</xdr:row>
      <xdr:rowOff>137160</xdr:rowOff>
    </xdr:to>
    <xdr:cxnSp macro="">
      <xdr:nvCxnSpPr>
        <xdr:cNvPr id="7" name="Přímá spojovací šipka 10"/>
        <xdr:cNvCxnSpPr/>
      </xdr:nvCxnSpPr>
      <xdr:spPr>
        <a:xfrm>
          <a:off x="4943475" y="7490460"/>
          <a:ext cx="1293495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845820</xdr:colOff>
      <xdr:row>42</xdr:row>
      <xdr:rowOff>30480</xdr:rowOff>
    </xdr:from>
    <xdr:to>
      <xdr:col>7</xdr:col>
      <xdr:colOff>586740</xdr:colOff>
      <xdr:row>42</xdr:row>
      <xdr:rowOff>91440</xdr:rowOff>
    </xdr:to>
    <xdr:cxnSp macro="">
      <xdr:nvCxnSpPr>
        <xdr:cNvPr id="8" name="Přímá spojovací šipka 12"/>
        <xdr:cNvCxnSpPr/>
      </xdr:nvCxnSpPr>
      <xdr:spPr>
        <a:xfrm>
          <a:off x="4941570" y="6697980"/>
          <a:ext cx="1264920" cy="6096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7</xdr:col>
          <xdr:colOff>76200</xdr:colOff>
          <xdr:row>24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aplikace_Microsoft_Word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aplikace_Microsoft_Word2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activeCell="J11" sqref="J11"/>
    </sheetView>
  </sheetViews>
  <sheetFormatPr defaultRowHeight="15" x14ac:dyDescent="0.25"/>
  <cols>
    <col min="2" max="2" width="19" customWidth="1"/>
    <col min="3" max="3" width="10.140625" bestFit="1" customWidth="1"/>
    <col min="4" max="5" width="9.28515625" bestFit="1" customWidth="1"/>
    <col min="6" max="6" width="16.28515625" customWidth="1"/>
    <col min="7" max="7" width="9.28515625" bestFit="1" customWidth="1"/>
  </cols>
  <sheetData>
    <row r="1" spans="1:2" x14ac:dyDescent="0.25">
      <c r="A1" s="1" t="s">
        <v>36</v>
      </c>
    </row>
    <row r="2" spans="1:2" x14ac:dyDescent="0.25">
      <c r="A2" s="1" t="s">
        <v>37</v>
      </c>
      <c r="B2" s="25">
        <v>18</v>
      </c>
    </row>
    <row r="3" spans="1:2" x14ac:dyDescent="0.25">
      <c r="A3" s="1" t="s">
        <v>38</v>
      </c>
      <c r="B3" s="25" t="s">
        <v>74</v>
      </c>
    </row>
    <row r="26" spans="1:9" x14ac:dyDescent="0.25">
      <c r="A26" s="2" t="s">
        <v>39</v>
      </c>
      <c r="B26" s="3" t="s">
        <v>0</v>
      </c>
      <c r="C26" s="2"/>
      <c r="D26" s="2"/>
      <c r="E26" s="2"/>
      <c r="F26" s="3" t="s">
        <v>1</v>
      </c>
      <c r="G26" s="2"/>
      <c r="H26" s="2"/>
      <c r="I26" s="2"/>
    </row>
    <row r="27" spans="1:9" x14ac:dyDescent="0.25">
      <c r="A27" s="2"/>
      <c r="B27" s="5" t="s">
        <v>2</v>
      </c>
      <c r="C27" s="5">
        <v>250</v>
      </c>
      <c r="D27" s="2" t="s">
        <v>3</v>
      </c>
      <c r="E27" s="2"/>
      <c r="F27" s="5" t="s">
        <v>4</v>
      </c>
      <c r="G27" s="5">
        <v>4.5</v>
      </c>
      <c r="H27" s="2" t="s">
        <v>5</v>
      </c>
      <c r="I27" s="2"/>
    </row>
    <row r="28" spans="1:9" x14ac:dyDescent="0.25">
      <c r="A28" s="2"/>
      <c r="B28" s="5" t="s">
        <v>6</v>
      </c>
      <c r="C28" s="6">
        <v>150000</v>
      </c>
      <c r="D28" s="2" t="s">
        <v>7</v>
      </c>
      <c r="E28" s="2"/>
      <c r="F28" s="5" t="s">
        <v>8</v>
      </c>
      <c r="G28" s="5">
        <v>50</v>
      </c>
      <c r="H28" s="2" t="s">
        <v>9</v>
      </c>
      <c r="I28" s="2"/>
    </row>
    <row r="29" spans="1:9" x14ac:dyDescent="0.25">
      <c r="A29" s="2"/>
      <c r="B29" s="5" t="s">
        <v>10</v>
      </c>
      <c r="C29" s="6">
        <v>2000000</v>
      </c>
      <c r="D29" s="2" t="s">
        <v>7</v>
      </c>
      <c r="E29" s="2"/>
      <c r="F29" s="5" t="s">
        <v>11</v>
      </c>
      <c r="G29" s="5">
        <v>5</v>
      </c>
      <c r="H29" s="2" t="s">
        <v>12</v>
      </c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3" t="s">
        <v>13</v>
      </c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5" t="s">
        <v>14</v>
      </c>
      <c r="C33" s="6">
        <v>40000</v>
      </c>
      <c r="D33" s="2" t="s">
        <v>15</v>
      </c>
      <c r="E33" s="2"/>
      <c r="F33" s="2"/>
      <c r="G33" s="2"/>
      <c r="H33" s="2"/>
      <c r="I33" s="2"/>
    </row>
    <row r="34" spans="1:9" x14ac:dyDescent="0.25">
      <c r="A34" s="2"/>
      <c r="B34" s="5" t="s">
        <v>16</v>
      </c>
      <c r="C34" s="6">
        <v>6</v>
      </c>
      <c r="D34" s="2"/>
      <c r="E34" s="2"/>
      <c r="F34" s="2"/>
      <c r="G34" s="2"/>
      <c r="H34" s="2"/>
      <c r="I34" s="2"/>
    </row>
    <row r="35" spans="1:9" x14ac:dyDescent="0.25">
      <c r="A35" s="2"/>
      <c r="B35" s="5" t="s">
        <v>17</v>
      </c>
      <c r="C35" s="6">
        <v>500</v>
      </c>
      <c r="D35" s="2" t="s">
        <v>18</v>
      </c>
      <c r="E35" s="2"/>
      <c r="F35" s="2"/>
      <c r="G35" s="2"/>
      <c r="H35" s="2"/>
      <c r="I35" s="2"/>
    </row>
    <row r="36" spans="1:9" x14ac:dyDescent="0.25">
      <c r="A36" s="2"/>
      <c r="B36" s="5" t="s">
        <v>19</v>
      </c>
      <c r="C36" s="6">
        <v>210</v>
      </c>
      <c r="D36" s="2" t="s">
        <v>20</v>
      </c>
      <c r="E36" s="2"/>
      <c r="F36" s="2"/>
      <c r="G36" s="2"/>
      <c r="H36" s="2"/>
      <c r="I36" s="2"/>
    </row>
    <row r="37" spans="1:9" x14ac:dyDescent="0.25">
      <c r="A37" s="2"/>
      <c r="B37" s="5" t="s">
        <v>21</v>
      </c>
      <c r="C37" s="6">
        <v>8</v>
      </c>
      <c r="D37" s="2" t="s">
        <v>22</v>
      </c>
      <c r="E37" s="2"/>
      <c r="F37" s="2"/>
      <c r="G37" s="2"/>
      <c r="H37" s="2"/>
      <c r="I37" s="2"/>
    </row>
    <row r="38" spans="1:9" x14ac:dyDescent="0.25">
      <c r="A38" s="2"/>
      <c r="B38" s="5" t="s">
        <v>23</v>
      </c>
      <c r="C38" s="7">
        <v>0.75</v>
      </c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8" t="s">
        <v>24</v>
      </c>
      <c r="C40" s="5" t="s">
        <v>25</v>
      </c>
      <c r="D40" s="5" t="s">
        <v>26</v>
      </c>
      <c r="E40" s="5" t="s">
        <v>27</v>
      </c>
      <c r="F40" s="5" t="s">
        <v>28</v>
      </c>
      <c r="G40" s="2"/>
      <c r="H40" s="2"/>
      <c r="I40" s="2"/>
    </row>
    <row r="41" spans="1:9" x14ac:dyDescent="0.25">
      <c r="A41" s="2"/>
      <c r="B41" s="5" t="s">
        <v>29</v>
      </c>
      <c r="C41" s="6">
        <v>200000</v>
      </c>
      <c r="D41" s="6">
        <v>300000</v>
      </c>
      <c r="E41" s="6">
        <v>120000</v>
      </c>
      <c r="F41" s="6">
        <v>250000</v>
      </c>
      <c r="G41" s="2"/>
      <c r="H41" s="2"/>
      <c r="I41" s="2"/>
    </row>
    <row r="42" spans="1:9" x14ac:dyDescent="0.25">
      <c r="A42" s="2"/>
      <c r="B42" s="5" t="s">
        <v>30</v>
      </c>
      <c r="C42" s="5">
        <v>5</v>
      </c>
      <c r="D42" s="5">
        <v>6</v>
      </c>
      <c r="E42" s="5">
        <v>4</v>
      </c>
      <c r="F42" s="5">
        <v>8</v>
      </c>
      <c r="G42" s="2"/>
      <c r="H42" s="2"/>
      <c r="I42" s="2"/>
    </row>
    <row r="43" spans="1:9" x14ac:dyDescent="0.25">
      <c r="A43" s="2"/>
      <c r="B43" s="5" t="s">
        <v>31</v>
      </c>
      <c r="C43" s="5">
        <v>20</v>
      </c>
      <c r="D43" s="5">
        <v>30</v>
      </c>
      <c r="E43" s="5">
        <v>25</v>
      </c>
      <c r="F43" s="5">
        <v>40</v>
      </c>
      <c r="G43" s="2"/>
      <c r="H43" s="2"/>
      <c r="I43" s="2"/>
    </row>
    <row r="44" spans="1:9" x14ac:dyDescent="0.25">
      <c r="A44" s="2"/>
      <c r="B44" s="5" t="s">
        <v>32</v>
      </c>
      <c r="C44" s="9">
        <v>1</v>
      </c>
      <c r="D44" s="9">
        <v>1</v>
      </c>
      <c r="E44" s="9">
        <v>0.5</v>
      </c>
      <c r="F44" s="9">
        <v>0.2</v>
      </c>
      <c r="G44" s="2"/>
      <c r="H44" s="2"/>
      <c r="I44" s="2"/>
    </row>
    <row r="45" spans="1:9" x14ac:dyDescent="0.25">
      <c r="A45" s="2"/>
      <c r="B45" s="5" t="s">
        <v>33</v>
      </c>
      <c r="C45" s="5">
        <v>4</v>
      </c>
      <c r="D45" s="5">
        <v>1</v>
      </c>
      <c r="E45" s="5">
        <v>2</v>
      </c>
      <c r="F45" s="5">
        <v>0.5</v>
      </c>
      <c r="G45" s="2"/>
      <c r="H45" s="2"/>
      <c r="I45" s="2"/>
    </row>
    <row r="46" spans="1:9" x14ac:dyDescent="0.25">
      <c r="A46" s="2"/>
      <c r="B46" s="5" t="s">
        <v>34</v>
      </c>
      <c r="C46" s="5"/>
      <c r="D46" s="5"/>
      <c r="E46" s="5">
        <v>1</v>
      </c>
      <c r="F46" s="5">
        <v>2</v>
      </c>
      <c r="G46" s="2"/>
      <c r="H46" s="2"/>
      <c r="I46" s="2"/>
    </row>
    <row r="47" spans="1:9" x14ac:dyDescent="0.25">
      <c r="A47" s="2"/>
      <c r="B47" s="5" t="s">
        <v>35</v>
      </c>
      <c r="C47" s="5">
        <v>0.5</v>
      </c>
      <c r="D47" s="5">
        <v>0.2</v>
      </c>
      <c r="E47" s="5">
        <v>0.01</v>
      </c>
      <c r="F47" s="5">
        <v>0.01</v>
      </c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8</xdr:col>
                <xdr:colOff>266700</xdr:colOff>
                <xdr:row>24</xdr:row>
                <xdr:rowOff>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6"/>
  <sheetViews>
    <sheetView workbookViewId="0">
      <selection activeCell="B2" sqref="B2:B3"/>
    </sheetView>
  </sheetViews>
  <sheetFormatPr defaultRowHeight="15" x14ac:dyDescent="0.25"/>
  <cols>
    <col min="2" max="2" width="32.7109375" customWidth="1"/>
    <col min="5" max="5" width="9.7109375" customWidth="1"/>
    <col min="6" max="6" width="14.42578125" customWidth="1"/>
    <col min="7" max="7" width="10.140625" customWidth="1"/>
    <col min="9" max="9" width="30.42578125" customWidth="1"/>
    <col min="10" max="10" width="9.42578125" bestFit="1" customWidth="1"/>
  </cols>
  <sheetData>
    <row r="1" spans="1:2" x14ac:dyDescent="0.25">
      <c r="A1" s="1" t="s">
        <v>36</v>
      </c>
    </row>
    <row r="2" spans="1:2" x14ac:dyDescent="0.25">
      <c r="A2" s="1" t="s">
        <v>37</v>
      </c>
      <c r="B2" s="25">
        <v>18</v>
      </c>
    </row>
    <row r="3" spans="1:2" x14ac:dyDescent="0.25">
      <c r="A3" s="1" t="s">
        <v>38</v>
      </c>
      <c r="B3" s="25" t="s">
        <v>74</v>
      </c>
    </row>
    <row r="26" spans="1:13" x14ac:dyDescent="0.25">
      <c r="A26" s="2"/>
      <c r="B26" s="10" t="s">
        <v>40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3" t="s">
        <v>39</v>
      </c>
      <c r="B27" s="3" t="s">
        <v>0</v>
      </c>
      <c r="C27" s="2"/>
      <c r="D27" s="2"/>
      <c r="E27" s="2"/>
      <c r="F27" s="3" t="s">
        <v>1</v>
      </c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5" t="s">
        <v>2</v>
      </c>
      <c r="C28" s="11">
        <v>100</v>
      </c>
      <c r="D28" s="5" t="s">
        <v>3</v>
      </c>
      <c r="E28" s="2"/>
      <c r="F28" s="5" t="s">
        <v>4</v>
      </c>
      <c r="G28" s="11">
        <v>4.5</v>
      </c>
      <c r="H28" s="5" t="s">
        <v>5</v>
      </c>
      <c r="I28" s="2"/>
      <c r="J28" s="2"/>
      <c r="K28" s="2"/>
      <c r="L28" s="2"/>
      <c r="M28" s="2"/>
    </row>
    <row r="29" spans="1:13" x14ac:dyDescent="0.25">
      <c r="A29" s="2"/>
      <c r="B29" s="5" t="s">
        <v>6</v>
      </c>
      <c r="C29" s="12">
        <v>150000</v>
      </c>
      <c r="D29" s="5" t="s">
        <v>7</v>
      </c>
      <c r="E29" s="2"/>
      <c r="F29" s="5" t="s">
        <v>8</v>
      </c>
      <c r="G29" s="11">
        <v>50</v>
      </c>
      <c r="H29" s="5" t="s">
        <v>9</v>
      </c>
      <c r="I29" s="2"/>
      <c r="J29" s="2"/>
      <c r="K29" s="2"/>
      <c r="L29" s="2"/>
      <c r="M29" s="2"/>
    </row>
    <row r="30" spans="1:13" x14ac:dyDescent="0.25">
      <c r="A30" s="2"/>
      <c r="B30" s="5" t="s">
        <v>10</v>
      </c>
      <c r="C30" s="12">
        <v>500000</v>
      </c>
      <c r="D30" s="5" t="s">
        <v>7</v>
      </c>
      <c r="E30" s="2"/>
      <c r="F30" s="5" t="s">
        <v>11</v>
      </c>
      <c r="G30" s="11">
        <v>5</v>
      </c>
      <c r="H30" s="5" t="s">
        <v>12</v>
      </c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3" t="s">
        <v>13</v>
      </c>
      <c r="C33" s="2"/>
      <c r="D33" s="2"/>
      <c r="E33" s="2"/>
      <c r="F33" s="3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5" t="s">
        <v>14</v>
      </c>
      <c r="C34" s="12">
        <v>40000</v>
      </c>
      <c r="D34" s="5" t="s">
        <v>15</v>
      </c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5" t="s">
        <v>16</v>
      </c>
      <c r="C35" s="12">
        <v>3</v>
      </c>
      <c r="D35" s="5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5" t="s">
        <v>17</v>
      </c>
      <c r="C36" s="12">
        <v>500</v>
      </c>
      <c r="D36" s="5" t="s">
        <v>18</v>
      </c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5" t="s">
        <v>19</v>
      </c>
      <c r="C37" s="12">
        <v>210</v>
      </c>
      <c r="D37" s="5" t="s">
        <v>41</v>
      </c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5" t="s">
        <v>21</v>
      </c>
      <c r="C38" s="12">
        <v>8</v>
      </c>
      <c r="D38" s="5" t="s">
        <v>22</v>
      </c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4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3" t="s">
        <v>42</v>
      </c>
      <c r="J40" s="2"/>
      <c r="K40" s="2"/>
      <c r="L40" s="2"/>
      <c r="M40" s="2"/>
    </row>
    <row r="41" spans="1:13" x14ac:dyDescent="0.25">
      <c r="A41" s="2"/>
      <c r="B41" s="8" t="s">
        <v>24</v>
      </c>
      <c r="C41" s="8" t="s">
        <v>25</v>
      </c>
      <c r="D41" s="8" t="s">
        <v>26</v>
      </c>
      <c r="E41" s="8" t="s">
        <v>27</v>
      </c>
      <c r="F41" s="8" t="s">
        <v>28</v>
      </c>
      <c r="G41" s="2"/>
      <c r="H41" s="2"/>
      <c r="I41" s="5"/>
      <c r="J41" s="8" t="s">
        <v>25</v>
      </c>
      <c r="K41" s="8" t="s">
        <v>26</v>
      </c>
      <c r="L41" s="8" t="s">
        <v>27</v>
      </c>
      <c r="M41" s="8" t="s">
        <v>28</v>
      </c>
    </row>
    <row r="42" spans="1:13" x14ac:dyDescent="0.25">
      <c r="A42" s="2"/>
      <c r="B42" s="5" t="s">
        <v>29</v>
      </c>
      <c r="C42" s="12">
        <v>200000</v>
      </c>
      <c r="D42" s="12">
        <v>300000</v>
      </c>
      <c r="E42" s="12">
        <v>120000</v>
      </c>
      <c r="F42" s="12">
        <v>250000</v>
      </c>
      <c r="G42" s="2"/>
      <c r="H42" s="2"/>
      <c r="I42" s="5" t="s">
        <v>43</v>
      </c>
      <c r="J42" s="5">
        <f>+$C37*$C38*60 *C49</f>
        <v>70560</v>
      </c>
      <c r="K42" s="5">
        <f t="shared" ref="K42:M42" si="0">+$C37*$C38*60 *D49</f>
        <v>60480</v>
      </c>
      <c r="L42" s="5">
        <f t="shared" si="0"/>
        <v>40320</v>
      </c>
      <c r="M42" s="5">
        <f t="shared" si="0"/>
        <v>30240</v>
      </c>
    </row>
    <row r="43" spans="1:13" x14ac:dyDescent="0.25">
      <c r="A43" s="2"/>
      <c r="B43" s="5" t="s">
        <v>30</v>
      </c>
      <c r="C43" s="11">
        <v>5</v>
      </c>
      <c r="D43" s="11">
        <v>6</v>
      </c>
      <c r="E43" s="11">
        <v>4</v>
      </c>
      <c r="F43" s="11">
        <v>8</v>
      </c>
      <c r="G43" s="2"/>
      <c r="H43" s="2"/>
      <c r="I43" s="5" t="s">
        <v>44</v>
      </c>
      <c r="J43" s="13">
        <f>+(C42/C43)/J42</f>
        <v>0.56689342403628118</v>
      </c>
      <c r="K43" s="13">
        <f t="shared" ref="K43:M43" si="1">+(D42/D43)/K42</f>
        <v>0.82671957671957674</v>
      </c>
      <c r="L43" s="13">
        <f t="shared" si="1"/>
        <v>0.74404761904761907</v>
      </c>
      <c r="M43" s="13">
        <f t="shared" si="1"/>
        <v>1.0333994708994709</v>
      </c>
    </row>
    <row r="44" spans="1:13" x14ac:dyDescent="0.25">
      <c r="A44" s="2"/>
      <c r="B44" s="5" t="s">
        <v>31</v>
      </c>
      <c r="C44" s="11">
        <v>20</v>
      </c>
      <c r="D44" s="11">
        <v>15</v>
      </c>
      <c r="E44" s="11">
        <v>25</v>
      </c>
      <c r="F44" s="11">
        <v>20</v>
      </c>
      <c r="G44" s="2"/>
      <c r="H44" s="2"/>
      <c r="I44" s="5" t="s">
        <v>45</v>
      </c>
      <c r="J44" s="13">
        <f>+($C29/$C28)*C44/J42</f>
        <v>0.42517006802721086</v>
      </c>
      <c r="K44" s="13">
        <f t="shared" ref="K44:M44" si="2">+($C29/$C28)*D44/K42</f>
        <v>0.37202380952380953</v>
      </c>
      <c r="L44" s="13">
        <f t="shared" si="2"/>
        <v>0.93005952380952384</v>
      </c>
      <c r="M44" s="13">
        <f t="shared" si="2"/>
        <v>0.99206349206349209</v>
      </c>
    </row>
    <row r="45" spans="1:13" x14ac:dyDescent="0.25">
      <c r="A45" s="2"/>
      <c r="B45" s="5" t="s">
        <v>32</v>
      </c>
      <c r="C45" s="14">
        <v>1</v>
      </c>
      <c r="D45" s="14">
        <v>1</v>
      </c>
      <c r="E45" s="14">
        <v>0.5</v>
      </c>
      <c r="F45" s="14">
        <v>0.2</v>
      </c>
      <c r="G45" s="2"/>
      <c r="H45" s="2"/>
      <c r="I45" s="5" t="s">
        <v>46</v>
      </c>
      <c r="J45" s="13">
        <f>+$C30/$C28*C44/J42</f>
        <v>1.4172335600907029</v>
      </c>
      <c r="K45" s="13">
        <f t="shared" ref="K45:M45" si="3">+$C30/$C28*D44/K42</f>
        <v>1.2400793650793651</v>
      </c>
      <c r="L45" s="13">
        <f t="shared" si="3"/>
        <v>3.1001984126984126</v>
      </c>
      <c r="M45" s="13">
        <f t="shared" si="3"/>
        <v>3.306878306878307</v>
      </c>
    </row>
    <row r="46" spans="1:13" x14ac:dyDescent="0.25">
      <c r="A46" s="2"/>
      <c r="B46" s="5" t="s">
        <v>33</v>
      </c>
      <c r="C46" s="11">
        <v>4</v>
      </c>
      <c r="D46" s="11">
        <v>1</v>
      </c>
      <c r="E46" s="11">
        <v>2</v>
      </c>
      <c r="F46" s="11">
        <v>0.5</v>
      </c>
      <c r="G46" s="2"/>
      <c r="H46" s="2"/>
      <c r="I46" s="5" t="s">
        <v>47</v>
      </c>
      <c r="J46" s="13">
        <f>+($C34*12/J42)*C45</f>
        <v>6.8027210884353737</v>
      </c>
      <c r="K46" s="13">
        <f>+($C34*12/K42)*D45</f>
        <v>7.9365079365079367</v>
      </c>
      <c r="L46" s="13">
        <f>+($C34*12/L42)*E45</f>
        <v>5.9523809523809526</v>
      </c>
      <c r="M46" s="13">
        <f>+($C34*12/M42)*F45</f>
        <v>3.1746031746031749</v>
      </c>
    </row>
    <row r="47" spans="1:13" x14ac:dyDescent="0.25">
      <c r="A47" s="2"/>
      <c r="B47" s="5" t="s">
        <v>34</v>
      </c>
      <c r="C47" s="11"/>
      <c r="D47" s="11"/>
      <c r="E47" s="11">
        <v>1</v>
      </c>
      <c r="F47" s="11">
        <v>2</v>
      </c>
      <c r="G47" s="2"/>
      <c r="H47" s="2"/>
      <c r="I47" s="5" t="s">
        <v>48</v>
      </c>
      <c r="J47" s="13">
        <f>+C46/60*$G28</f>
        <v>0.3</v>
      </c>
      <c r="K47" s="13">
        <f t="shared" ref="K47:M49" si="4">+D46/60*$G28</f>
        <v>7.4999999999999997E-2</v>
      </c>
      <c r="L47" s="13">
        <f t="shared" si="4"/>
        <v>0.15</v>
      </c>
      <c r="M47" s="13">
        <f t="shared" si="4"/>
        <v>3.7499999999999999E-2</v>
      </c>
    </row>
    <row r="48" spans="1:13" x14ac:dyDescent="0.25">
      <c r="A48" s="2"/>
      <c r="B48" s="5" t="s">
        <v>35</v>
      </c>
      <c r="C48" s="11">
        <v>0.5</v>
      </c>
      <c r="D48" s="11">
        <v>0.2</v>
      </c>
      <c r="E48" s="11">
        <v>0.01</v>
      </c>
      <c r="F48" s="11">
        <v>0.01</v>
      </c>
      <c r="G48" s="2"/>
      <c r="H48" s="2"/>
      <c r="I48" s="5" t="s">
        <v>34</v>
      </c>
      <c r="J48" s="13">
        <f t="shared" ref="J48:J49" si="5">+C47/60*$G29</f>
        <v>0</v>
      </c>
      <c r="K48" s="13">
        <f t="shared" si="4"/>
        <v>0</v>
      </c>
      <c r="L48" s="13">
        <f t="shared" si="4"/>
        <v>0.83333333333333337</v>
      </c>
      <c r="M48" s="13">
        <f t="shared" si="4"/>
        <v>1.6666666666666667</v>
      </c>
    </row>
    <row r="49" spans="1:13" x14ac:dyDescent="0.25">
      <c r="A49" s="2"/>
      <c r="B49" s="5" t="s">
        <v>49</v>
      </c>
      <c r="C49" s="15">
        <v>0.7</v>
      </c>
      <c r="D49" s="15">
        <v>0.6</v>
      </c>
      <c r="E49" s="15">
        <v>0.4</v>
      </c>
      <c r="F49" s="15">
        <v>0.3</v>
      </c>
      <c r="G49" s="2"/>
      <c r="H49" s="2"/>
      <c r="I49" s="5" t="s">
        <v>35</v>
      </c>
      <c r="J49" s="13">
        <f t="shared" si="5"/>
        <v>4.1666666666666664E-2</v>
      </c>
      <c r="K49" s="13">
        <f t="shared" si="4"/>
        <v>1.6666666666666666E-2</v>
      </c>
      <c r="L49" s="13">
        <f t="shared" si="4"/>
        <v>8.3333333333333328E-4</v>
      </c>
      <c r="M49" s="13">
        <f t="shared" si="4"/>
        <v>8.3333333333333328E-4</v>
      </c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8" t="s">
        <v>50</v>
      </c>
      <c r="J50" s="16">
        <f>SUM(J43:J49)</f>
        <v>9.5536848072562357</v>
      </c>
      <c r="K50" s="16">
        <f>SUM(K43:K49)</f>
        <v>10.466997354497355</v>
      </c>
      <c r="L50" s="16">
        <f>SUM(L43:L49)</f>
        <v>11.710853174603175</v>
      </c>
      <c r="M50" s="16">
        <f>SUM(M43:M49)</f>
        <v>10.211944444444443</v>
      </c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3"/>
      <c r="J51" s="17"/>
      <c r="K51" s="17"/>
      <c r="L51" s="17"/>
      <c r="M51" s="17"/>
    </row>
    <row r="52" spans="1:13" x14ac:dyDescent="0.25">
      <c r="A52" s="2"/>
      <c r="B52" s="3" t="s">
        <v>51</v>
      </c>
      <c r="C52" s="2"/>
      <c r="D52" s="2"/>
      <c r="E52" s="2"/>
      <c r="F52" s="2"/>
      <c r="G52" s="3" t="s">
        <v>52</v>
      </c>
      <c r="H52" s="2"/>
      <c r="I52" s="2"/>
      <c r="J52" s="2"/>
      <c r="K52" s="2"/>
      <c r="L52" s="2"/>
      <c r="M52" s="2"/>
    </row>
    <row r="53" spans="1:13" x14ac:dyDescent="0.25">
      <c r="A53" s="2"/>
      <c r="B53" s="5" t="s">
        <v>53</v>
      </c>
      <c r="C53" s="5"/>
      <c r="D53" s="12">
        <f>+C36</f>
        <v>500</v>
      </c>
      <c r="E53" s="5"/>
      <c r="F53" s="5"/>
      <c r="G53" s="6">
        <f>+D53</f>
        <v>500</v>
      </c>
      <c r="H53" s="2"/>
      <c r="I53" s="2"/>
      <c r="J53" s="2"/>
      <c r="K53" s="2"/>
      <c r="L53" s="2"/>
      <c r="M53" s="2"/>
    </row>
    <row r="54" spans="1:13" x14ac:dyDescent="0.25">
      <c r="A54" s="2"/>
      <c r="B54" s="5" t="s">
        <v>54</v>
      </c>
      <c r="C54" s="5" t="s">
        <v>55</v>
      </c>
      <c r="D54" s="12">
        <v>1200</v>
      </c>
      <c r="E54" s="5"/>
      <c r="F54" s="5"/>
      <c r="G54" s="6">
        <f>+D54</f>
        <v>1200</v>
      </c>
      <c r="H54" s="2"/>
      <c r="I54" s="2"/>
      <c r="J54" s="2"/>
      <c r="K54" s="2"/>
      <c r="L54" s="2"/>
      <c r="M54" s="2"/>
    </row>
    <row r="55" spans="1:13" x14ac:dyDescent="0.25">
      <c r="A55" s="2"/>
      <c r="B55" s="5" t="s">
        <v>56</v>
      </c>
      <c r="C55" s="5" t="s">
        <v>57</v>
      </c>
      <c r="D55" s="12">
        <v>2</v>
      </c>
      <c r="E55" s="5" t="s">
        <v>58</v>
      </c>
      <c r="F55" s="18">
        <f>+(C34*12)/(C37*C38)</f>
        <v>285.71428571428572</v>
      </c>
      <c r="G55" s="6">
        <f>+D55*F55</f>
        <v>571.42857142857144</v>
      </c>
      <c r="H55" s="2"/>
      <c r="I55" s="2"/>
      <c r="J55" s="2"/>
      <c r="K55" s="2"/>
      <c r="L55" s="2"/>
      <c r="M55" s="2"/>
    </row>
    <row r="56" spans="1:13" ht="15.75" thickBot="1" x14ac:dyDescent="0.3">
      <c r="A56" s="2"/>
      <c r="B56" s="19" t="s">
        <v>59</v>
      </c>
      <c r="C56" s="3"/>
      <c r="D56" s="20"/>
      <c r="E56" s="3"/>
      <c r="F56" s="3"/>
      <c r="G56" s="20">
        <f>SUM(G53:G55)</f>
        <v>2271.4285714285716</v>
      </c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0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3" t="s">
        <v>60</v>
      </c>
      <c r="C58" s="2"/>
      <c r="D58" s="20"/>
      <c r="E58" s="2"/>
      <c r="F58" s="2"/>
      <c r="G58" s="3" t="s">
        <v>52</v>
      </c>
      <c r="H58" s="2"/>
      <c r="I58" s="2"/>
      <c r="J58" s="2"/>
      <c r="K58" s="2"/>
      <c r="L58" s="2"/>
      <c r="M58" s="2"/>
    </row>
    <row r="59" spans="1:13" x14ac:dyDescent="0.25">
      <c r="A59" s="2"/>
      <c r="B59" s="5" t="s">
        <v>61</v>
      </c>
      <c r="C59" s="5" t="s">
        <v>62</v>
      </c>
      <c r="D59" s="21">
        <v>60</v>
      </c>
      <c r="E59" s="5" t="s">
        <v>63</v>
      </c>
      <c r="F59" s="13">
        <f>+J50</f>
        <v>9.5536848072562357</v>
      </c>
      <c r="G59" s="18">
        <f>+D59*F59</f>
        <v>573.2210884353741</v>
      </c>
      <c r="H59" s="2"/>
      <c r="I59" s="2"/>
      <c r="J59" s="2"/>
      <c r="K59" s="2"/>
      <c r="L59" s="2"/>
      <c r="M59" s="2"/>
    </row>
    <row r="60" spans="1:13" x14ac:dyDescent="0.25">
      <c r="A60" s="2"/>
      <c r="B60" s="5" t="s">
        <v>64</v>
      </c>
      <c r="C60" s="5" t="s">
        <v>62</v>
      </c>
      <c r="D60" s="21">
        <v>20</v>
      </c>
      <c r="E60" s="5" t="s">
        <v>63</v>
      </c>
      <c r="F60" s="13">
        <f>+K50</f>
        <v>10.466997354497355</v>
      </c>
      <c r="G60" s="18">
        <f>+D60*F60</f>
        <v>209.33994708994709</v>
      </c>
      <c r="H60" s="2"/>
      <c r="I60" s="2"/>
      <c r="J60" s="2"/>
      <c r="K60" s="2"/>
      <c r="L60" s="2"/>
      <c r="M60" s="2"/>
    </row>
    <row r="61" spans="1:13" x14ac:dyDescent="0.25">
      <c r="A61" s="2"/>
      <c r="B61" s="5" t="s">
        <v>27</v>
      </c>
      <c r="C61" s="5" t="s">
        <v>62</v>
      </c>
      <c r="D61" s="5">
        <v>30</v>
      </c>
      <c r="E61" s="5" t="s">
        <v>63</v>
      </c>
      <c r="F61" s="13">
        <f>+L50</f>
        <v>11.710853174603175</v>
      </c>
      <c r="G61" s="18">
        <f>+D61*F61</f>
        <v>351.32559523809522</v>
      </c>
      <c r="H61" s="2"/>
      <c r="I61" s="2"/>
      <c r="J61" s="2"/>
      <c r="K61" s="2"/>
      <c r="L61" s="2"/>
      <c r="M61" s="2"/>
    </row>
    <row r="62" spans="1:13" x14ac:dyDescent="0.25">
      <c r="A62" s="2"/>
      <c r="B62" s="5" t="s">
        <v>28</v>
      </c>
      <c r="C62" s="5" t="s">
        <v>62</v>
      </c>
      <c r="D62" s="21">
        <v>200</v>
      </c>
      <c r="E62" s="5" t="s">
        <v>63</v>
      </c>
      <c r="F62" s="13">
        <f>+M50</f>
        <v>10.211944444444443</v>
      </c>
      <c r="G62" s="18">
        <f>+D62*F62</f>
        <v>2042.3888888888887</v>
      </c>
      <c r="H62" s="2"/>
      <c r="I62" s="2"/>
      <c r="J62" s="2"/>
      <c r="K62" s="2"/>
      <c r="L62" s="2"/>
      <c r="M62" s="2"/>
    </row>
    <row r="63" spans="1:13" x14ac:dyDescent="0.25">
      <c r="A63" s="2"/>
      <c r="B63" s="3" t="s">
        <v>65</v>
      </c>
      <c r="C63" s="3"/>
      <c r="D63" s="3"/>
      <c r="E63" s="3"/>
      <c r="F63" s="3"/>
      <c r="G63" s="20">
        <f>SUM(G59:G62)</f>
        <v>3176.2755196523049</v>
      </c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3" t="s">
        <v>66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5" t="s">
        <v>67</v>
      </c>
      <c r="C66" s="5">
        <f>+C28-(C44+D44+E44+F44)</f>
        <v>20</v>
      </c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5" t="s">
        <v>68</v>
      </c>
      <c r="C67" s="6">
        <f>+(C29+C30)*C66/C28</f>
        <v>130000</v>
      </c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5" t="s">
        <v>69</v>
      </c>
      <c r="C68" s="18">
        <f>+(C67/C66)/C37</f>
        <v>30.952380952380953</v>
      </c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5" t="s">
        <v>70</v>
      </c>
      <c r="C69" s="11">
        <v>5</v>
      </c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5" t="s">
        <v>71</v>
      </c>
      <c r="C70" s="11">
        <v>6</v>
      </c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8" t="s">
        <v>72</v>
      </c>
      <c r="C71" s="22">
        <f>+C68*C69*C70</f>
        <v>928.57142857142856</v>
      </c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3" t="s">
        <v>73</v>
      </c>
      <c r="C73" s="24">
        <f>+G56+G63+C71</f>
        <v>6376.2755196523049</v>
      </c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7</xdr:col>
                <xdr:colOff>76200</xdr:colOff>
                <xdr:row>24</xdr:row>
                <xdr:rowOff>0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Zadání</vt:lpstr>
      <vt:lpstr>Řešení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Camska</dc:creator>
  <cp:lastModifiedBy>Dagmar Camska</cp:lastModifiedBy>
  <dcterms:created xsi:type="dcterms:W3CDTF">2017-11-28T05:29:48Z</dcterms:created>
  <dcterms:modified xsi:type="dcterms:W3CDTF">2017-11-28T06:46:57Z</dcterms:modified>
</cp:coreProperties>
</file>